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Marzo\"/>
    </mc:Choice>
  </mc:AlternateContent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342" r:id="rId8"/>
    <pivotCache cacheId="343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D15" i="2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D20" i="2"/>
  <c r="C7" i="2"/>
  <c r="B20" i="2"/>
  <c r="B18" i="2"/>
  <c r="D7" i="2"/>
  <c r="D19" i="2"/>
  <c r="B10" i="2"/>
  <c r="C20" i="2"/>
  <c r="C17" i="2"/>
  <c r="B17" i="2"/>
  <c r="C10" i="2"/>
  <c r="D18" i="2"/>
  <c r="B9" i="2"/>
  <c r="D16" i="2"/>
  <c r="C19" i="2"/>
  <c r="B19" i="2"/>
  <c r="D10" i="2"/>
  <c r="D9" i="2"/>
  <c r="C9" i="2"/>
  <c r="C18" i="2"/>
  <c r="B7" i="2"/>
  <c r="D17" i="2"/>
  <c r="C16" i="2"/>
  <c r="B16" i="2"/>
  <c r="G52" i="32"/>
  <c r="G44" i="32"/>
  <c r="H42" i="32"/>
  <c r="H45" i="32"/>
  <c r="H49" i="32"/>
  <c r="G50" i="32"/>
  <c r="G43" i="32"/>
  <c r="G51" i="32"/>
  <c r="G47" i="32"/>
  <c r="H51" i="32"/>
  <c r="G42" i="32"/>
  <c r="H52" i="32"/>
  <c r="G48" i="32"/>
  <c r="G46" i="32"/>
  <c r="H48" i="32"/>
  <c r="H47" i="32"/>
  <c r="G45" i="32"/>
  <c r="H44" i="32"/>
  <c r="G53" i="32"/>
  <c r="H50" i="32"/>
  <c r="H53" i="32"/>
  <c r="G49" i="32"/>
  <c r="H46" i="32"/>
  <c r="H4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<sst xmlns="http://schemas.openxmlformats.org/spreadsheetml/2006/main" count="2313" uniqueCount="207">
  <si>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</si>
  <si>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</si>
  <si>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</si>
  <si>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</si>
  <si>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</si>
  <si>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</si>
  <si>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</si>
  <si>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</si>
  <si>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</si>
  <si>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</si>
  <si>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</si>
  <si>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</si>
  <si>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</si>
  <si>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</si>
  <si>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</si>
  <si>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</si>
  <si>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</si>
  <si>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</si>
  <si>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</si>
  <si>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</si>
  <si>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</si>
  <si>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</si>
  <si>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</si>
  <si>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</si>
  <si>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</si>
  <si>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</si>
  <si>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</si>
  <si>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</si>
  <si>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</si>
  <si>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</si>
  <si>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</si>
  <si>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</si>
  <si>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</si>
  <si>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</si>
  <si>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</si>
  <si>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</si>
  <si>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</si>
  <si>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</si>
  <si>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</si>
  <si>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</si>
  <si>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</si>
  <si>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</si>
  <si>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</si>
  <si>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</si>
  <si>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</si>
  <si>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</si>
  <si>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</si>
  <si>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</si>
  <si>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</si>
  <si>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</si>
  <si>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</si>
  <si>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</si>
  <si>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</si>
  <si>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</si>
  <si>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</si>
  <si>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</si>
  <si>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</si>
  <si>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</si>
  <si>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</si>
  <si>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</si>
  <si>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</si>
  <si>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</si>
  <si>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</si>
  <si>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</si>
  <si>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</si>
  <si>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</si>
  <si>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</si>
  <si>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</si>
  <si>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</si>
  <si>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</si>
  <si>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</si>
  <si>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</si>
  <si>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</si>
  <si>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</si>
  <si>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</si>
  <si>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</si>
  <si>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</si>
  <si>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</si>
  <si>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</si>
  <si>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</si>
  <si>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</si>
  <si>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</si>
  <si>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</si>
  <si>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</si>
  <si>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</si>
  <si>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</si>
  <si>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</si>
  <si>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</si>
  <si>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</si>
  <si>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</si>
  <si>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</si>
  <si>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</si>
  <si>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</si>
  <si>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</si>
  <si>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</si>
  <si>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</si>
  <si>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</si>
  <si>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</si>
  <si>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</si>
  <si>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</si>
  <si>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</si>
  <si>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</si>
  <si>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</si>
  <si>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</si>
  <si>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</si>
  <si>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</si>
  <si>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</si>
  <si>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</si>
  <si>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</si>
  <si>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</si>
  <si>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</si>
  <si>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</si>
  <si>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</si>
  <si>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</si>
  <si>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</si>
  <si>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</si>
  <si>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</si>
  <si>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</si>
  <si>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</si>
  <si>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</si>
  <si>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</si>
  <si>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</si>
  <si>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</si>
  <si>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</si>
  <si>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</si>
  <si>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</si>
  <si>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</si>
  <si>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</si>
  <si>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</si>
  <si>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</si>
  <si>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</si>
  <si>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</si>
  <si>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</si>
  <si>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</si>
  <si>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</si>
  <si>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</si>
  <si>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</si>
  <si>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</si>
  <si>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</si>
  <si>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</si>
  <si>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</si>
  <si>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</si>
  <si>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</si>
  <si>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</si>
  <si>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</si>
  <si>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</si>
  <si>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</si>
  <si>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</si>
  <si>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</si>
  <si>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</si>
  <si>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</si>
  <si>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</si>
  <si>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</si>
  <si>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</si>
  <si>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</si>
  <si>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</si>
  <si>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</si>
  <si>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</si>
  <si>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</si>
  <si>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 xml:space="preserve">EJECUCIÓN PRESUPUESTAL  2024 ( Millones) 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</si>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</sst>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3" fillId="7" borderId="6" xfId="0" applyFont="1" applyFill="1" applyBorder="1" applyAlignment="1">
      <alignment horizontal="center" vertical="center" wrapText="1" readingOrder="1"/>
    </xf>
    <xf numFmtId="0" fontId="25" fillId="0" borderId="6" xfId="0" applyNumberFormat="1" applyFont="1" applyFill="1" applyBorder="1" applyAlignment="1">
      <alignment horizontal="center" vertical="center" wrapText="1" readingOrder="1"/>
    </xf>
    <xf numFmtId="0" fontId="25" fillId="0" borderId="6" xfId="0" applyNumberFormat="1" applyFont="1" applyFill="1" applyBorder="1" applyAlignment="1">
      <alignment horizontal="left" vertical="center" wrapText="1" readingOrder="1"/>
    </xf>
    <xf numFmtId="0" fontId="25" fillId="0" borderId="6" xfId="0" applyNumberFormat="1" applyFont="1" applyFill="1" applyBorder="1" applyAlignment="1">
      <alignment vertical="center" wrapText="1" readingOrder="1"/>
    </xf>
    <xf numFmtId="164" fontId="25" fillId="0" borderId="6" xfId="0" applyNumberFormat="1" applyFont="1" applyFill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6" xfId="0" applyFont="1" applyBorder="1"/>
    <xf numFmtId="9" fontId="28" fillId="0" borderId="6" xfId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30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7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7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1" fillId="8" borderId="0" xfId="0" applyFont="1" applyFill="1"/>
    <xf numFmtId="9" fontId="28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8" fillId="0" borderId="6" xfId="1" applyFont="1" applyBorder="1" applyAlignment="1">
      <alignment horizontal="right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3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5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40504513888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1259000000"/>
    </cacheField>
    <cacheField name="APR. REDUCIDA" numFmtId="0">
      <sharedItems containsString="0" containsBlank="1" containsNumber="1" containsInteger="1" minValue="0" maxValue="0"/>
    </cacheField>
    <cacheField name="APR. VIGENTE" numFmtId="0">
      <sharedItems containsString="0" containsBlank="1" containsNumber="1" containsInteger="1" minValue="22331000" maxValue="63929935000"/>
    </cacheField>
    <cacheField name="APR BLOQUEADA" numFmtId="0">
      <sharedItems containsString="0" containsBlank="1" containsNumber="1" containsInteger="1" minValue="0" maxValue="11381366000"/>
    </cacheField>
    <cacheField name="CDP" numFmtId="0">
      <sharedItems containsString="0" containsBlank="1" containsNumber="1" minValue="0" maxValue="63929935000"/>
    </cacheField>
    <cacheField name="APR. DISPONIBLE" numFmtId="0">
      <sharedItems containsString="0" containsBlank="1" containsNumber="1" minValue="0" maxValue="17149023854.24"/>
    </cacheField>
    <cacheField name="COMPROMISO" numFmtId="0">
      <sharedItems containsString="0" containsBlank="1" containsNumber="1" minValue="0" maxValue="15877380452"/>
    </cacheField>
    <cacheField name="OBLIGACION" numFmtId="0">
      <sharedItems containsString="0" containsBlank="1" containsNumber="1" minValue="0" maxValue="15803906262.049999"/>
    </cacheField>
    <cacheField name="ORDEN PAGO" numFmtId="0">
      <sharedItems containsString="0" containsBlank="1" containsNumber="1" minValue="0" maxValue="15800998800.049999"/>
    </cacheField>
    <cacheField name="PAGOS" numFmtId="0">
      <sharedItems containsString="0" containsBlank="1" containsNumber="1" minValue="0" maxValue="15800998800.04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40505787035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23435484903480636" maxValue="0.23435484903480636"/>
    </cacheField>
    <cacheField name="ACTUAL-OBLIGADO" numFmtId="168">
      <sharedItems containsMixedTypes="1" containsNumber="1" minValue="0.17351808095889826" maxValue="0.173518080958898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0"/>
    <n v="0"/>
    <n v="63929935000"/>
    <n v="0"/>
    <n v="63929935000"/>
    <n v="0"/>
    <n v="15877380452"/>
    <n v="15803906262.049999"/>
    <n v="15800998800.049999"/>
    <n v="15800998800.04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0"/>
    <n v="0"/>
    <n v="24493371000"/>
    <n v="0"/>
    <n v="24493371000"/>
    <n v="0"/>
    <n v="3711040439"/>
    <n v="3711040439"/>
    <n v="3711040439"/>
    <n v="3711040439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0"/>
    <n v="0"/>
    <n v="20014234000"/>
    <n v="0"/>
    <n v="20014234000"/>
    <n v="0"/>
    <n v="1899250877"/>
    <n v="1898274939"/>
    <n v="1895407957"/>
    <n v="1895407957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0"/>
    <n v="11381366000"/>
    <n v="11381366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14032086"/>
    <n v="14032086"/>
    <n v="14032086"/>
    <n v="14032086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2782485"/>
    <n v="2782485"/>
    <n v="2782485"/>
    <n v="2782485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1018976"/>
    <n v="1018976"/>
    <n v="1018976"/>
    <n v="101897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0"/>
    <n v="0"/>
    <n v="15932167000"/>
    <n v="0"/>
    <n v="15855358617.059999"/>
    <n v="76808382.939999998"/>
    <n v="13249451486.950001"/>
    <n v="3191748967.5100002"/>
    <n v="1557000090.1600001"/>
    <n v="1557000090.1600001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0"/>
    <n v="1259000000"/>
    <n v="0"/>
    <n v="0"/>
    <n v="0"/>
    <n v="0"/>
    <n v="0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0"/>
    <n v="2000000000"/>
    <n v="200000000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25513499.120000001"/>
    <n v="397586500.88"/>
    <n v="25513499.120000001"/>
    <n v="25513499.120000001"/>
    <n v="25513499.120000001"/>
    <n v="25513499.120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0"/>
    <n v="470922000"/>
    <n v="0"/>
    <n v="0"/>
    <n v="470922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161483097"/>
    <n v="161365498"/>
    <n v="161365498"/>
    <n v="161365498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3000000"/>
    <n v="13000000"/>
    <n v="13000000"/>
    <n v="130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468173162"/>
    <n v="2576003838"/>
    <n v="468173162"/>
    <n v="468173162"/>
    <n v="468173162"/>
    <n v="468173162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2593150774.77"/>
    <n v="11056849225.23"/>
    <n v="2593150774.77"/>
    <n v="2593150774.77"/>
    <n v="2593150774.77"/>
    <n v="2593150774.77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586676082"/>
    <n v="1413323918"/>
    <n v="136367607.09999999"/>
    <n v="136367607.09999999"/>
    <n v="136367607.09999999"/>
    <n v="136367607.0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1084960720"/>
    <n v="1029560720"/>
    <n v="957160720"/>
    <n v="957160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810553"/>
    <n v="810553"/>
    <n v="810553"/>
    <n v="810553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0"/>
    <n v="0"/>
    <n v="238090000"/>
    <n v="0"/>
    <n v="6435182"/>
    <n v="231654818"/>
    <n v="6435182"/>
    <n v="6435182"/>
    <n v="6435182"/>
    <n v="643518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075464791"/>
    <n v="391879554"/>
    <n v="3980822432.0100002"/>
    <n v="366606099.5"/>
    <n v="360639117.5"/>
    <n v="360639117.5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7657126596.7600002"/>
    <n v="17149023854.24"/>
    <n v="4849119627.8900003"/>
    <n v="155456914.53"/>
    <n v="111256914.53"/>
    <n v="111256914.53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103903333.33"/>
    <n v="2932059502.6700001"/>
    <n v="28903333.329999998"/>
    <n v="0"/>
    <n v="0"/>
    <n v="0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23435484903480636"/>
    <n v="0.1735180809588982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2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0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8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6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5" cacheId="342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2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4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2" cacheId="34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34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M9" sqref="M9"/>
    </sheetView>
  </sheetViews>
  <sheetFormatPr baseColWidth="10" defaultRowHeight="15"/>
  <cols>
    <col min="1" max="1" width="66.44140625" style="101" customWidth="1"/>
    <col min="2" max="4" width="19.5546875" style="118" customWidth="1"/>
    <col min="5" max="5" width="23.5546875" style="118" customWidth="1"/>
    <col min="6" max="6" width="19.6640625" style="101" customWidth="1"/>
    <col min="7" max="7" width="17.77734375" style="101" customWidth="1"/>
    <col min="8" max="16384" width="11.5546875" style="101"/>
  </cols>
  <sheetData>
    <row r="2" spans="1:12" ht="23.25" customHeight="1">
      <c r="A2" s="99" t="s">
        <v>159</v>
      </c>
      <c r="B2" s="99"/>
      <c r="C2" s="99"/>
      <c r="D2" s="99"/>
      <c r="E2" s="99"/>
      <c r="F2" s="99"/>
      <c r="G2" s="99"/>
      <c r="H2" s="100"/>
      <c r="I2" s="100"/>
      <c r="J2" s="100"/>
      <c r="K2" s="100"/>
      <c r="L2" s="100"/>
    </row>
    <row r="3" spans="1:12" ht="24" customHeight="1">
      <c r="A3" s="102" t="s">
        <v>131</v>
      </c>
      <c r="B3" s="102"/>
      <c r="C3" s="102"/>
      <c r="D3" s="102"/>
      <c r="E3" s="102"/>
      <c r="F3" s="102"/>
      <c r="G3" s="102"/>
    </row>
    <row r="4" spans="1:12" ht="31.5">
      <c r="A4" s="103" t="s">
        <v>107</v>
      </c>
      <c r="B4" s="104" t="s">
        <v>108</v>
      </c>
      <c r="C4" s="104" t="s">
        <v>109</v>
      </c>
      <c r="D4" s="104" t="s">
        <v>110</v>
      </c>
      <c r="E4" s="104" t="s">
        <v>111</v>
      </c>
      <c r="F4" s="105" t="s">
        <v>112</v>
      </c>
      <c r="G4" s="106" t="s">
        <v>113</v>
      </c>
    </row>
    <row r="5" spans="1:12" ht="15.75">
      <c r="A5" s="107"/>
      <c r="B5" s="104">
        <v>-1</v>
      </c>
      <c r="C5" s="104">
        <v>-2</v>
      </c>
      <c r="D5" s="104">
        <v>-3</v>
      </c>
      <c r="E5" s="104" t="s">
        <v>114</v>
      </c>
      <c r="F5" s="105" t="s">
        <v>115</v>
      </c>
      <c r="G5" s="106" t="s">
        <v>116</v>
      </c>
    </row>
    <row r="6" spans="1:12" ht="36">
      <c r="A6" s="108" t="s">
        <v>117</v>
      </c>
      <c r="B6" s="121">
        <f t="shared" ref="B6:G6" si="0">+B7</f>
        <v>4467344345</v>
      </c>
      <c r="C6" s="121">
        <f t="shared" si="0"/>
        <v>3980822432.0100002</v>
      </c>
      <c r="D6" s="121">
        <f t="shared" si="0"/>
        <v>366606099.5</v>
      </c>
      <c r="E6" s="121">
        <f t="shared" si="0"/>
        <v>486521912.98999977</v>
      </c>
      <c r="F6" s="122">
        <f t="shared" si="0"/>
        <v>0.89109370681610178</v>
      </c>
      <c r="G6" s="122">
        <f t="shared" si="0"/>
        <v>8.2063541824421424E-2</v>
      </c>
    </row>
    <row r="7" spans="1:12" ht="57">
      <c r="A7" s="109" t="s">
        <v>118</v>
      </c>
      <c r="B7" s="123">
        <f>GETPIVOTDATA("Suma de APR. VIGENTE",CRIS!$A$3,"CM - A","C3")</f>
        <v>4467344345</v>
      </c>
      <c r="C7" s="123">
        <f>GETPIVOTDATA("Suma de COMPROMISO",CRIS!$A$3,"CM - A","C3")</f>
        <v>3980822432.0100002</v>
      </c>
      <c r="D7" s="123">
        <f>GETPIVOTDATA("Suma de OBLIGACION",CRIS!$A$3,"CM - A","C3")</f>
        <v>366606099.5</v>
      </c>
      <c r="E7" s="124">
        <f>+B7-C7</f>
        <v>486521912.98999977</v>
      </c>
      <c r="F7" s="125">
        <f>+C7/B7</f>
        <v>0.89109370681610178</v>
      </c>
      <c r="G7" s="126">
        <f>+D7/B7</f>
        <v>8.2063541824421424E-2</v>
      </c>
    </row>
    <row r="8" spans="1:12" ht="36">
      <c r="A8" s="108" t="s">
        <v>119</v>
      </c>
      <c r="B8" s="121">
        <f>SUM(B9:B10)</f>
        <v>27842113287</v>
      </c>
      <c r="C8" s="121">
        <f>SUM(C9:C10)</f>
        <v>4878022961.2200003</v>
      </c>
      <c r="D8" s="121">
        <f>SUM(D9:D10)</f>
        <v>155456914.53</v>
      </c>
      <c r="E8" s="121">
        <f>SUM(E9:E10)</f>
        <v>22964090325.779999</v>
      </c>
      <c r="F8" s="127">
        <f>+C8/B8</f>
        <v>0.17520304263317685</v>
      </c>
      <c r="G8" s="128">
        <f>+D8/B8</f>
        <v>5.583517060200517E-3</v>
      </c>
    </row>
    <row r="9" spans="1:12" ht="57">
      <c r="A9" s="110" t="s">
        <v>206</v>
      </c>
      <c r="B9" s="123">
        <f>GETPIVOTDATA("Suma de APR. VIGENTE",CRIS!$A$3,"CM - A","C11")</f>
        <v>24806150451</v>
      </c>
      <c r="C9" s="123">
        <f>GETPIVOTDATA("Suma de COMPROMISO",CRIS!$A$3,"CM - A","C11")</f>
        <v>4849119627.8900003</v>
      </c>
      <c r="D9" s="123">
        <f>GETPIVOTDATA("Suma de OBLIGACION",CRIS!$A$3,"CM - A","C11")</f>
        <v>155456914.53</v>
      </c>
      <c r="E9" s="123">
        <f>+B9-C9</f>
        <v>19957030823.110001</v>
      </c>
      <c r="F9" s="125">
        <f>+C9/B9</f>
        <v>0.19548053767828857</v>
      </c>
      <c r="G9" s="129">
        <f>+D9/B9</f>
        <v>6.2668697763918115E-3</v>
      </c>
    </row>
    <row r="10" spans="1:12" ht="57.75" thickBot="1">
      <c r="A10" s="110" t="s">
        <v>205</v>
      </c>
      <c r="B10" s="123">
        <f>GETPIVOTDATA("Suma de APR. VIGENTE",CRIS!$A$3,"CM - A","C12")</f>
        <v>3035962836</v>
      </c>
      <c r="C10" s="123">
        <f>GETPIVOTDATA("Suma de COMPROMISO",CRIS!$A$3,"CM - A","C12")</f>
        <v>28903333.329999998</v>
      </c>
      <c r="D10" s="123">
        <f>GETPIVOTDATA("Suma de OBLIGACION",CRIS!$A$3,"CM - A","C12")</f>
        <v>0</v>
      </c>
      <c r="E10" s="123">
        <f>+B10-C10</f>
        <v>3007059502.6700001</v>
      </c>
      <c r="F10" s="125">
        <f>+C10/B10</f>
        <v>9.5203185583395585E-3</v>
      </c>
      <c r="G10" s="129">
        <f>+D10/B10</f>
        <v>0</v>
      </c>
    </row>
    <row r="11" spans="1:12" ht="37.5" customHeight="1" thickBot="1">
      <c r="A11" s="111" t="s">
        <v>120</v>
      </c>
      <c r="B11" s="121">
        <f>+B6+B8</f>
        <v>32309457632</v>
      </c>
      <c r="C11" s="121">
        <f>+C6+C8</f>
        <v>8858845393.2299995</v>
      </c>
      <c r="D11" s="121">
        <f>+D6+D8</f>
        <v>522063014.02999997</v>
      </c>
      <c r="E11" s="121">
        <f>+E6+E8</f>
        <v>23450612238.769997</v>
      </c>
      <c r="F11" s="127">
        <f>+C11/B11</f>
        <v>0.27418737553972444</v>
      </c>
      <c r="G11" s="128">
        <f>+D11/B11</f>
        <v>1.6158210390784685E-2</v>
      </c>
    </row>
    <row r="12" spans="1:12" ht="24">
      <c r="A12" s="112" t="s">
        <v>121</v>
      </c>
      <c r="B12" s="113"/>
      <c r="C12" s="113"/>
      <c r="D12" s="113"/>
      <c r="E12" s="113"/>
      <c r="F12" s="113"/>
      <c r="G12" s="113"/>
    </row>
    <row r="13" spans="1:12" ht="31.5">
      <c r="A13" s="103" t="s">
        <v>122</v>
      </c>
      <c r="B13" s="104" t="s">
        <v>108</v>
      </c>
      <c r="C13" s="104" t="s">
        <v>109</v>
      </c>
      <c r="D13" s="104" t="s">
        <v>110</v>
      </c>
      <c r="E13" s="104" t="s">
        <v>111</v>
      </c>
      <c r="F13" s="105" t="s">
        <v>112</v>
      </c>
      <c r="G13" s="106" t="s">
        <v>113</v>
      </c>
    </row>
    <row r="14" spans="1:12" ht="15.75">
      <c r="A14" s="103"/>
      <c r="B14" s="104">
        <v>-1</v>
      </c>
      <c r="C14" s="104">
        <v>-2</v>
      </c>
      <c r="D14" s="104">
        <v>-3</v>
      </c>
      <c r="E14" s="104" t="s">
        <v>114</v>
      </c>
      <c r="F14" s="105" t="s">
        <v>115</v>
      </c>
      <c r="G14" s="106" t="s">
        <v>116</v>
      </c>
    </row>
    <row r="15" spans="1:12" ht="24">
      <c r="A15" s="114" t="s">
        <v>123</v>
      </c>
      <c r="B15" s="130">
        <f>SUM(B16:B20)</f>
        <v>167459097000</v>
      </c>
      <c r="C15" s="130">
        <f>SUM(C16:C20)</f>
        <v>39244851396.939995</v>
      </c>
      <c r="D15" s="130">
        <f>SUM(D16:D20)</f>
        <v>29057181150.549995</v>
      </c>
      <c r="E15" s="130">
        <f>SUM(E16:E20)</f>
        <v>128214245603.06</v>
      </c>
      <c r="F15" s="131">
        <f t="shared" ref="F15:F21" si="1">+C15/B15</f>
        <v>0.23435484903480636</v>
      </c>
      <c r="G15" s="132">
        <f t="shared" ref="G15:G21" si="2">+D15/B15</f>
        <v>0.17351808095889826</v>
      </c>
    </row>
    <row r="16" spans="1:12" ht="23.25">
      <c r="A16" s="115" t="s">
        <v>124</v>
      </c>
      <c r="B16" s="133">
        <f>GETPIVOTDATA("Suma de APR. VIGENTE",CRIS!$A$3,"CM - A","A01")</f>
        <v>120100224000</v>
      </c>
      <c r="C16" s="133">
        <f>GETPIVOTDATA("Suma de COMPROMISO",CRIS!$A$3,"CM - A","A01")</f>
        <v>21505505315</v>
      </c>
      <c r="D16" s="133">
        <f>GETPIVOTDATA("Suma de OBLIGACION",CRIS!$A$3,"CM - A","A01")</f>
        <v>21431055187.049999</v>
      </c>
      <c r="E16" s="123">
        <f>+B16-C16</f>
        <v>98594718685</v>
      </c>
      <c r="F16" s="125">
        <f t="shared" si="1"/>
        <v>0.17906299088168229</v>
      </c>
      <c r="G16" s="129">
        <f t="shared" si="2"/>
        <v>0.17844309088923929</v>
      </c>
    </row>
    <row r="17" spans="1:7" ht="23.25">
      <c r="A17" s="115" t="s">
        <v>125</v>
      </c>
      <c r="B17" s="133">
        <f>GETPIVOTDATA("Suma de APR. VIGENTE",CRIS!$A$3,"CM - A","A02")</f>
        <v>15932167000</v>
      </c>
      <c r="C17" s="133">
        <f>GETPIVOTDATA("Suma de COMPROMISO",CRIS!$A$3,"CM - A","A02")</f>
        <v>13249451486.950001</v>
      </c>
      <c r="D17" s="133">
        <f>GETPIVOTDATA("Suma de OBLIGACION",CRIS!$A$3,"CM - A","A02")</f>
        <v>3191748967.5100002</v>
      </c>
      <c r="E17" s="123">
        <f>+B17-C17</f>
        <v>2682715513.0499992</v>
      </c>
      <c r="F17" s="125">
        <f t="shared" si="1"/>
        <v>0.83161640767072054</v>
      </c>
      <c r="G17" s="129">
        <f t="shared" si="2"/>
        <v>0.20033363744618043</v>
      </c>
    </row>
    <row r="18" spans="1:7" ht="23.25">
      <c r="A18" s="115" t="s">
        <v>126</v>
      </c>
      <c r="B18" s="133">
        <f>GETPIVOTDATA("Suma de APR. VIGENTE",CRIS!$A$3,"CM - A","A03")</f>
        <v>27371816000</v>
      </c>
      <c r="C18" s="133">
        <f>GETPIVOTDATA("Suma de COMPROMISO",CRIS!$A$3,"CM - A","A03")</f>
        <v>4482648859.9899998</v>
      </c>
      <c r="D18" s="133">
        <f>GETPIVOTDATA("Suma de OBLIGACION",CRIS!$A$3,"CM - A","A03")</f>
        <v>4427131260.9899998</v>
      </c>
      <c r="E18" s="123">
        <f>+B18-C18</f>
        <v>22889167140.010002</v>
      </c>
      <c r="F18" s="125">
        <f t="shared" si="1"/>
        <v>0.1637687780741329</v>
      </c>
      <c r="G18" s="129">
        <f t="shared" si="2"/>
        <v>0.16174050201820733</v>
      </c>
    </row>
    <row r="19" spans="1:7" ht="23.25">
      <c r="A19" s="115" t="s">
        <v>127</v>
      </c>
      <c r="B19" s="133">
        <f>GETPIVOTDATA("Suma de APR. VIGENTE",CRIS!$A$3,"CM - A","A06")</f>
        <v>3388600000</v>
      </c>
      <c r="C19" s="133">
        <f>GETPIVOTDATA("Suma de COMPROMISO",CRIS!$A$3,"CM - A","A06")</f>
        <v>810553</v>
      </c>
      <c r="D19" s="133">
        <f>GETPIVOTDATA("Suma de OBLIGACION",CRIS!$A$3,"CM - A","A06")</f>
        <v>810553</v>
      </c>
      <c r="E19" s="123">
        <f>+B19-C19</f>
        <v>3387789447</v>
      </c>
      <c r="F19" s="125">
        <f t="shared" si="1"/>
        <v>2.3919996458714513E-4</v>
      </c>
      <c r="G19" s="129">
        <f t="shared" si="2"/>
        <v>2.3919996458714513E-4</v>
      </c>
    </row>
    <row r="20" spans="1:7" ht="24" thickBot="1">
      <c r="A20" s="115" t="s">
        <v>128</v>
      </c>
      <c r="B20" s="133">
        <f>GETPIVOTDATA("Suma de APR. VIGENTE",CRIS!$A$3,"CM - A","A08")</f>
        <v>666290000</v>
      </c>
      <c r="C20" s="133">
        <f>GETPIVOTDATA("Suma de COMPROMISO",CRIS!$A$3,"CM - A","A08")</f>
        <v>6435182</v>
      </c>
      <c r="D20" s="133">
        <f>GETPIVOTDATA("Suma de OBLIGACION",CRIS!$A$3,"CM - A","A08")</f>
        <v>6435182</v>
      </c>
      <c r="E20" s="123">
        <f>+B20-C20</f>
        <v>659854818</v>
      </c>
      <c r="F20" s="125">
        <f t="shared" si="1"/>
        <v>9.6582298998934401E-3</v>
      </c>
      <c r="G20" s="129">
        <f t="shared" si="2"/>
        <v>9.6582298998934401E-3</v>
      </c>
    </row>
    <row r="21" spans="1:7" ht="21" thickBot="1">
      <c r="A21" s="116" t="s">
        <v>129</v>
      </c>
      <c r="B21" s="134">
        <f>SUM(B16:B20)</f>
        <v>167459097000</v>
      </c>
      <c r="C21" s="134">
        <f>SUM(C16:C20)</f>
        <v>39244851396.939995</v>
      </c>
      <c r="D21" s="134">
        <f>SUM(D16:D20)</f>
        <v>29057181150.549995</v>
      </c>
      <c r="E21" s="134">
        <f>SUM(E16:E20)</f>
        <v>128214245603.06</v>
      </c>
      <c r="F21" s="135">
        <f t="shared" si="1"/>
        <v>0.23435484903480636</v>
      </c>
      <c r="G21" s="135">
        <f t="shared" si="2"/>
        <v>0.17351808095889826</v>
      </c>
    </row>
    <row r="22" spans="1:7" ht="21" thickBot="1">
      <c r="A22" s="117"/>
      <c r="B22" s="136"/>
      <c r="C22" s="136"/>
      <c r="D22" s="136"/>
      <c r="E22" s="136"/>
      <c r="F22" s="137"/>
      <c r="G22" s="138"/>
    </row>
    <row r="23" spans="1:7" ht="21" thickBot="1">
      <c r="A23" s="116" t="s">
        <v>130</v>
      </c>
      <c r="B23" s="134">
        <f>+B21+B11</f>
        <v>199768554632</v>
      </c>
      <c r="C23" s="134">
        <f>+C21+C11</f>
        <v>48103696790.169998</v>
      </c>
      <c r="D23" s="134">
        <f>+D21+D11</f>
        <v>29579244164.579994</v>
      </c>
      <c r="E23" s="134">
        <f>+E21+E11</f>
        <v>151664857841.82999</v>
      </c>
      <c r="F23" s="135">
        <f>+C23/B23</f>
        <v>0.24079714086525453</v>
      </c>
      <c r="G23" s="135">
        <f>+D23/B23</f>
        <v>0.14806756858740286</v>
      </c>
    </row>
    <row r="30" spans="1:7">
      <c r="F30" s="119"/>
    </row>
    <row r="31" spans="1:7">
      <c r="F31" s="120"/>
    </row>
  </sheetData>
  <sheetProtection algorithmName="SHA-512" hashValue="Prmk+s6kCKJN812yD4fBV7lagu3dq56+6evlUEofBJmo8xKyhu1t4n+BzQhUFS3Rc9aWAxn11a64rEXZ+uRXOg==" saltValue="dEJ5oVTLhi11Vg+cWMKTH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workbookViewId="0">
      <selection activeCell="B5" sqref="B5:D9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7">
      <c r="A3" s="91" t="s">
        <v>158</v>
      </c>
      <c r="B3" s="23" t="s">
        <v>149</v>
      </c>
      <c r="C3" s="23" t="s">
        <v>150</v>
      </c>
      <c r="D3" s="23" t="s">
        <v>151</v>
      </c>
    </row>
    <row r="4" spans="1:7">
      <c r="A4" s="92"/>
      <c r="B4" s="93"/>
      <c r="C4" s="93"/>
      <c r="D4" s="93"/>
    </row>
    <row r="5" spans="1:7">
      <c r="A5" s="92" t="s">
        <v>137</v>
      </c>
      <c r="B5" s="93">
        <v>120100224000</v>
      </c>
      <c r="C5" s="93">
        <v>21505505315</v>
      </c>
      <c r="D5" s="93">
        <v>21431055187.049999</v>
      </c>
    </row>
    <row r="6" spans="1:7">
      <c r="A6" s="92" t="s">
        <v>138</v>
      </c>
      <c r="B6" s="93">
        <v>15932167000</v>
      </c>
      <c r="C6" s="93">
        <v>13249451486.950001</v>
      </c>
      <c r="D6" s="93">
        <v>3191748967.5100002</v>
      </c>
    </row>
    <row r="7" spans="1:7">
      <c r="A7" s="92" t="s">
        <v>139</v>
      </c>
      <c r="B7" s="93">
        <v>27371816000</v>
      </c>
      <c r="C7" s="93">
        <v>4482648859.9899998</v>
      </c>
      <c r="D7" s="93">
        <v>4427131260.9899998</v>
      </c>
    </row>
    <row r="8" spans="1:7">
      <c r="A8" s="92" t="s">
        <v>140</v>
      </c>
      <c r="B8" s="93">
        <v>3388600000</v>
      </c>
      <c r="C8" s="93">
        <v>810553</v>
      </c>
      <c r="D8" s="93">
        <v>810553</v>
      </c>
    </row>
    <row r="9" spans="1:7">
      <c r="A9" s="92" t="s">
        <v>143</v>
      </c>
      <c r="B9" s="93">
        <v>666290000</v>
      </c>
      <c r="C9" s="93">
        <v>6435182</v>
      </c>
      <c r="D9" s="93">
        <v>6435182</v>
      </c>
    </row>
    <row r="10" spans="1:7" ht="15.75">
      <c r="A10" s="92" t="s">
        <v>155</v>
      </c>
      <c r="B10" s="93">
        <v>24806150451</v>
      </c>
      <c r="C10" s="93">
        <v>4849119627.8900003</v>
      </c>
      <c r="D10" s="93">
        <v>155456914.53</v>
      </c>
      <c r="G10" s="14"/>
    </row>
    <row r="11" spans="1:7">
      <c r="A11" s="92" t="s">
        <v>156</v>
      </c>
      <c r="B11" s="93">
        <v>3035962836</v>
      </c>
      <c r="C11" s="93">
        <v>28903333.329999998</v>
      </c>
      <c r="D11" s="93">
        <v>0</v>
      </c>
    </row>
    <row r="12" spans="1:7">
      <c r="A12" s="92" t="s">
        <v>154</v>
      </c>
      <c r="B12" s="93">
        <v>4467344345</v>
      </c>
      <c r="C12" s="93">
        <v>3980822432.0100002</v>
      </c>
      <c r="D12" s="93">
        <v>366606099.5</v>
      </c>
    </row>
    <row r="13" spans="1:7">
      <c r="A13" s="92" t="s">
        <v>148</v>
      </c>
      <c r="B13" s="93">
        <v>199768554632</v>
      </c>
      <c r="C13" s="93">
        <v>48103696790.169998</v>
      </c>
      <c r="D13" s="93">
        <v>29579244164.579994</v>
      </c>
    </row>
    <row r="14" spans="1:7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R1" sqref="F1:R1048576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0.44140625" style="24" customWidth="1"/>
    <col min="20" max="20" width="9.6640625" style="24" customWidth="1"/>
    <col min="21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162</v>
      </c>
      <c r="AD1" s="25" t="s">
        <v>161</v>
      </c>
      <c r="AE1" s="25" t="s">
        <v>160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0</v>
      </c>
      <c r="T2" s="20">
        <v>0</v>
      </c>
      <c r="U2" s="21">
        <v>63929935000</v>
      </c>
      <c r="V2" s="20">
        <v>0</v>
      </c>
      <c r="W2" s="20">
        <v>63929935000</v>
      </c>
      <c r="X2" s="20">
        <v>0</v>
      </c>
      <c r="Y2" s="20">
        <v>15877380452</v>
      </c>
      <c r="Z2" s="20">
        <v>15803906262.049999</v>
      </c>
      <c r="AA2" s="22">
        <v>15800998800.049999</v>
      </c>
      <c r="AB2" s="22">
        <v>15800998800.049999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0</v>
      </c>
      <c r="T3" s="20">
        <v>0</v>
      </c>
      <c r="U3" s="21">
        <v>24493371000</v>
      </c>
      <c r="V3" s="20">
        <v>0</v>
      </c>
      <c r="W3" s="20">
        <v>24493371000</v>
      </c>
      <c r="X3" s="20">
        <v>0</v>
      </c>
      <c r="Y3" s="20">
        <v>3711040439</v>
      </c>
      <c r="Z3" s="20">
        <v>3711040439</v>
      </c>
      <c r="AA3" s="22">
        <v>3711040439</v>
      </c>
      <c r="AB3" s="22">
        <v>3711040439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0</v>
      </c>
      <c r="T4" s="20">
        <v>0</v>
      </c>
      <c r="U4" s="21">
        <v>20014234000</v>
      </c>
      <c r="V4" s="20">
        <v>0</v>
      </c>
      <c r="W4" s="20">
        <v>20014234000</v>
      </c>
      <c r="X4" s="20">
        <v>0</v>
      </c>
      <c r="Y4" s="20">
        <v>1899250877</v>
      </c>
      <c r="Z4" s="20">
        <v>1898274939</v>
      </c>
      <c r="AA4" s="22">
        <v>1895407957</v>
      </c>
      <c r="AB4" s="22">
        <v>1895407957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0</v>
      </c>
      <c r="U5" s="21">
        <v>11381366000</v>
      </c>
      <c r="V5" s="20">
        <v>11381366000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14032086</v>
      </c>
      <c r="Z6" s="20">
        <v>14032086</v>
      </c>
      <c r="AA6" s="22">
        <v>14032086</v>
      </c>
      <c r="AB6" s="22">
        <v>14032086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2782485</v>
      </c>
      <c r="Z7" s="20">
        <v>2782485</v>
      </c>
      <c r="AA7" s="22">
        <v>2782485</v>
      </c>
      <c r="AB7" s="22">
        <v>2782485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1018976</v>
      </c>
      <c r="Z8" s="20">
        <v>1018976</v>
      </c>
      <c r="AA8" s="22">
        <v>1018976</v>
      </c>
      <c r="AB8" s="22">
        <v>1018976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0</v>
      </c>
      <c r="T9" s="20">
        <v>0</v>
      </c>
      <c r="U9" s="20">
        <v>15932167000</v>
      </c>
      <c r="V9" s="20">
        <v>0</v>
      </c>
      <c r="W9" s="20">
        <v>15855358617.059999</v>
      </c>
      <c r="X9" s="20">
        <v>76808382.939999998</v>
      </c>
      <c r="Y9" s="20">
        <v>13249451486.950001</v>
      </c>
      <c r="Z9" s="20">
        <v>3191748967.5100002</v>
      </c>
      <c r="AA9" s="22">
        <v>1557000090.1600001</v>
      </c>
      <c r="AB9" s="22">
        <v>1557000090.1600001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23.75">
      <c r="A10" s="15" t="s">
        <v>145</v>
      </c>
      <c r="B10" s="16" t="s">
        <v>33</v>
      </c>
      <c r="C10" s="15" t="s">
        <v>34</v>
      </c>
      <c r="D10" s="17" t="s">
        <v>201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202</v>
      </c>
      <c r="J10" s="18"/>
      <c r="K10" s="18"/>
      <c r="L10" s="18"/>
      <c r="M10" s="18"/>
      <c r="N10" s="18" t="s">
        <v>203</v>
      </c>
      <c r="O10" s="18" t="s">
        <v>78</v>
      </c>
      <c r="P10" s="18" t="s">
        <v>40</v>
      </c>
      <c r="Q10" s="19" t="s">
        <v>204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0</v>
      </c>
      <c r="W10" s="20">
        <v>1259000000</v>
      </c>
      <c r="X10" s="20">
        <v>0</v>
      </c>
      <c r="Y10" s="20">
        <v>0</v>
      </c>
      <c r="Z10" s="20">
        <v>0</v>
      </c>
      <c r="AA10" s="22">
        <v>0</v>
      </c>
      <c r="AB10" s="22">
        <v>0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0</v>
      </c>
      <c r="U11" s="20">
        <v>2000000000</v>
      </c>
      <c r="V11" s="20">
        <v>2000000000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25513499.120000001</v>
      </c>
      <c r="X12" s="20">
        <v>397586500.88</v>
      </c>
      <c r="Y12" s="20">
        <v>25513499.120000001</v>
      </c>
      <c r="Z12" s="20">
        <v>25513499.120000001</v>
      </c>
      <c r="AA12" s="22">
        <v>25513499.120000001</v>
      </c>
      <c r="AB12" s="22">
        <v>25513499.120000001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0</v>
      </c>
      <c r="U13" s="20">
        <v>470922000</v>
      </c>
      <c r="V13" s="20">
        <v>0</v>
      </c>
      <c r="W13" s="20">
        <v>0</v>
      </c>
      <c r="X13" s="20">
        <v>470922000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67.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161483097</v>
      </c>
      <c r="Z14" s="20">
        <v>161365498</v>
      </c>
      <c r="AA14" s="22">
        <v>161365498</v>
      </c>
      <c r="AB14" s="22">
        <v>161365498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13000000</v>
      </c>
      <c r="Z15" s="20">
        <v>13000000</v>
      </c>
      <c r="AA15" s="22">
        <v>13000000</v>
      </c>
      <c r="AB15" s="22">
        <v>13000000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56.2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468173162</v>
      </c>
      <c r="X16" s="20">
        <v>2576003838</v>
      </c>
      <c r="Y16" s="20">
        <v>468173162</v>
      </c>
      <c r="Z16" s="20">
        <v>468173162</v>
      </c>
      <c r="AA16" s="22">
        <v>468173162</v>
      </c>
      <c r="AB16" s="22">
        <v>468173162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2593150774.77</v>
      </c>
      <c r="X17" s="20">
        <v>11056849225.23</v>
      </c>
      <c r="Y17" s="20">
        <v>2593150774.77</v>
      </c>
      <c r="Z17" s="20">
        <v>2593150774.77</v>
      </c>
      <c r="AA17" s="22">
        <v>2593150774.77</v>
      </c>
      <c r="AB17" s="22">
        <v>2593150774.77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1586676082</v>
      </c>
      <c r="X18" s="20">
        <v>1413323918</v>
      </c>
      <c r="Y18" s="20">
        <v>136367607.09999999</v>
      </c>
      <c r="Z18" s="20">
        <v>136367607.09999999</v>
      </c>
      <c r="AA18" s="22">
        <v>136367607.09999999</v>
      </c>
      <c r="AB18" s="22">
        <v>136367607.09999999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1084960720</v>
      </c>
      <c r="Z19" s="20">
        <v>1029560720</v>
      </c>
      <c r="AA19" s="22">
        <v>957160720</v>
      </c>
      <c r="AB19" s="22">
        <v>957160720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810553</v>
      </c>
      <c r="Z20" s="20">
        <v>810553</v>
      </c>
      <c r="AA20" s="22">
        <v>810553</v>
      </c>
      <c r="AB20" s="22">
        <v>810553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0</v>
      </c>
      <c r="T21" s="20">
        <v>0</v>
      </c>
      <c r="U21" s="20">
        <v>238090000</v>
      </c>
      <c r="V21" s="20">
        <v>0</v>
      </c>
      <c r="W21" s="20">
        <v>6435182</v>
      </c>
      <c r="X21" s="20">
        <v>231654818</v>
      </c>
      <c r="Y21" s="20">
        <v>6435182</v>
      </c>
      <c r="Z21" s="20">
        <v>6435182</v>
      </c>
      <c r="AA21" s="22">
        <v>6435182</v>
      </c>
      <c r="AB21" s="22">
        <v>6435182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135">
      <c r="A23" s="15" t="s">
        <v>145</v>
      </c>
      <c r="B23" s="16" t="s">
        <v>33</v>
      </c>
      <c r="C23" s="15" t="s">
        <v>34</v>
      </c>
      <c r="D23" s="17" t="s">
        <v>94</v>
      </c>
      <c r="E23" s="18" t="s">
        <v>95</v>
      </c>
      <c r="F23" s="18" t="s">
        <v>96</v>
      </c>
      <c r="G23" s="16" t="s">
        <v>97</v>
      </c>
      <c r="H23" s="16" t="s">
        <v>98</v>
      </c>
      <c r="I23" s="18" t="s">
        <v>99</v>
      </c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100</v>
      </c>
      <c r="R23" s="20">
        <v>4467344345</v>
      </c>
      <c r="S23" s="20">
        <v>0</v>
      </c>
      <c r="T23" s="20">
        <v>0</v>
      </c>
      <c r="U23" s="20">
        <v>4467344345</v>
      </c>
      <c r="V23" s="20">
        <v>0</v>
      </c>
      <c r="W23" s="20">
        <v>4075464791</v>
      </c>
      <c r="X23" s="20">
        <v>391879554</v>
      </c>
      <c r="Y23" s="20">
        <v>3980822432.0100002</v>
      </c>
      <c r="Z23" s="20">
        <v>366606099.5</v>
      </c>
      <c r="AA23" s="22">
        <v>360639117.5</v>
      </c>
      <c r="AB23" s="22">
        <v>360639117.5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C3</v>
      </c>
    </row>
    <row r="24" spans="1:32" ht="90">
      <c r="A24" s="15" t="s">
        <v>145</v>
      </c>
      <c r="B24" s="16" t="s">
        <v>33</v>
      </c>
      <c r="C24" s="15" t="s">
        <v>34</v>
      </c>
      <c r="D24" s="17" t="s">
        <v>101</v>
      </c>
      <c r="E24" s="18" t="s">
        <v>95</v>
      </c>
      <c r="F24" s="18" t="s">
        <v>102</v>
      </c>
      <c r="G24" s="16" t="s">
        <v>97</v>
      </c>
      <c r="H24" s="16" t="s">
        <v>81</v>
      </c>
      <c r="I24" s="18" t="s">
        <v>103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104</v>
      </c>
      <c r="R24" s="20">
        <v>24806150451</v>
      </c>
      <c r="S24" s="20">
        <v>0</v>
      </c>
      <c r="T24" s="20">
        <v>0</v>
      </c>
      <c r="U24" s="20">
        <v>24806150451</v>
      </c>
      <c r="V24" s="20">
        <v>0</v>
      </c>
      <c r="W24" s="20">
        <v>7657126596.7600002</v>
      </c>
      <c r="X24" s="20">
        <v>17149023854.24</v>
      </c>
      <c r="Y24" s="20">
        <v>4849119627.8900003</v>
      </c>
      <c r="Z24" s="20">
        <v>155456914.53</v>
      </c>
      <c r="AA24" s="22">
        <v>111256914.53</v>
      </c>
      <c r="AB24" s="22">
        <v>111256914.53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C11</v>
      </c>
    </row>
    <row r="25" spans="1:32" ht="90">
      <c r="A25" s="15" t="s">
        <v>146</v>
      </c>
      <c r="B25" s="89" t="s">
        <v>33</v>
      </c>
      <c r="C25" s="27" t="s">
        <v>34</v>
      </c>
      <c r="D25" s="28" t="s">
        <v>105</v>
      </c>
      <c r="E25" s="26" t="s">
        <v>95</v>
      </c>
      <c r="F25" s="26" t="s">
        <v>102</v>
      </c>
      <c r="G25" s="26" t="s">
        <v>97</v>
      </c>
      <c r="H25" s="26" t="s">
        <v>106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3035962836</v>
      </c>
      <c r="S25" s="29">
        <v>0</v>
      </c>
      <c r="T25" s="29">
        <v>0</v>
      </c>
      <c r="U25" s="29">
        <v>3035962836</v>
      </c>
      <c r="V25" s="29">
        <v>0</v>
      </c>
      <c r="W25" s="29">
        <v>103903333.33</v>
      </c>
      <c r="X25" s="29">
        <v>2932059502.6700001</v>
      </c>
      <c r="Y25" s="29">
        <v>28903333.329999998</v>
      </c>
      <c r="Z25" s="29">
        <v>0</v>
      </c>
      <c r="AA25" s="29">
        <v>0</v>
      </c>
      <c r="AB25" s="29">
        <v>0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C12</v>
      </c>
    </row>
    <row r="26" spans="1:32">
      <c r="A26" s="15" t="s">
        <v>146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7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163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163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163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163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163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163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163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163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163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163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163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163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163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163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163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163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163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163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163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163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163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163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163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164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164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164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164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164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164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164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164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164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164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164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164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164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164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164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164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164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164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164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164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164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164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164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165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165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165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165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165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165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165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165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165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165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165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165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165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165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165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165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165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165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165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165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165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165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165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166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166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166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166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166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166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166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166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166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166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166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166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166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166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166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166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166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166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166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166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166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166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166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167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167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167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167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167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167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167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167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167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167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167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167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167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167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167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167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167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167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167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167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167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167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167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168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168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168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168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168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168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168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168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168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168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168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168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168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168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168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168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168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168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168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168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168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168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168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169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169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169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169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169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169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169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169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169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169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169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169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169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169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169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169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169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169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169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169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169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169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169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94" t="s">
        <v>170</v>
      </c>
      <c r="B2" s="94"/>
      <c r="C2" s="94"/>
      <c r="D2" s="94"/>
      <c r="E2" s="94"/>
      <c r="F2" s="94"/>
      <c r="G2" s="94"/>
      <c r="H2" s="94"/>
      <c r="I2" s="9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189</v>
      </c>
      <c r="K3" s="84" t="s">
        <v>158</v>
      </c>
      <c r="L3" t="s">
        <v>149</v>
      </c>
      <c r="P3" t="s">
        <v>109</v>
      </c>
      <c r="Q3" t="s">
        <v>191</v>
      </c>
    </row>
    <row r="4" spans="1:18">
      <c r="A4" s="86" t="s">
        <v>145</v>
      </c>
      <c r="B4" s="85">
        <v>39244851396.939995</v>
      </c>
      <c r="C4" t="s">
        <v>145</v>
      </c>
      <c r="D4" s="13">
        <f t="shared" ref="D4:D15" si="0">B4</f>
        <v>39244851396.939995</v>
      </c>
      <c r="F4" s="86" t="s">
        <v>145</v>
      </c>
      <c r="G4" s="85">
        <v>29057181150.549995</v>
      </c>
      <c r="H4" t="s">
        <v>145</v>
      </c>
      <c r="I4" s="13">
        <f t="shared" ref="I4:I15" si="1">G4</f>
        <v>29057181150.549995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0.23435484903480636</v>
      </c>
      <c r="Q4" s="78">
        <f t="shared" ref="Q4:Q15" si="5">+I4/N4</f>
        <v>0.17351808095889826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163</v>
      </c>
      <c r="B9" s="85"/>
      <c r="C9" t="s">
        <v>163</v>
      </c>
      <c r="D9" s="13">
        <f t="shared" si="0"/>
        <v>0</v>
      </c>
      <c r="F9" s="86" t="s">
        <v>163</v>
      </c>
      <c r="G9" s="85"/>
      <c r="H9" t="s">
        <v>163</v>
      </c>
      <c r="I9" s="13">
        <f t="shared" si="1"/>
        <v>0</v>
      </c>
      <c r="J9" s="13"/>
      <c r="K9" s="86" t="s">
        <v>163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164</v>
      </c>
      <c r="B10" s="85"/>
      <c r="C10" t="s">
        <v>164</v>
      </c>
      <c r="D10" s="13">
        <f t="shared" si="0"/>
        <v>0</v>
      </c>
      <c r="F10" s="86" t="s">
        <v>164</v>
      </c>
      <c r="G10" s="85"/>
      <c r="H10" t="s">
        <v>164</v>
      </c>
      <c r="I10" s="13">
        <f t="shared" si="1"/>
        <v>0</v>
      </c>
      <c r="J10" s="13"/>
      <c r="K10" s="86" t="s">
        <v>164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165</v>
      </c>
      <c r="B11" s="85"/>
      <c r="C11" t="s">
        <v>165</v>
      </c>
      <c r="D11" s="13">
        <f t="shared" si="0"/>
        <v>0</v>
      </c>
      <c r="F11" s="86" t="s">
        <v>165</v>
      </c>
      <c r="G11" s="85"/>
      <c r="H11" t="s">
        <v>165</v>
      </c>
      <c r="I11" s="13">
        <f t="shared" si="1"/>
        <v>0</v>
      </c>
      <c r="J11" s="13"/>
      <c r="K11" s="86" t="s">
        <v>165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166</v>
      </c>
      <c r="B12" s="85"/>
      <c r="C12" t="s">
        <v>166</v>
      </c>
      <c r="D12" s="13">
        <f t="shared" si="0"/>
        <v>0</v>
      </c>
      <c r="F12" s="86" t="s">
        <v>166</v>
      </c>
      <c r="G12" s="85"/>
      <c r="H12" t="s">
        <v>166</v>
      </c>
      <c r="I12" s="13">
        <f t="shared" si="1"/>
        <v>0</v>
      </c>
      <c r="J12" s="13"/>
      <c r="K12" s="86" t="s">
        <v>166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167</v>
      </c>
      <c r="B13" s="85"/>
      <c r="C13" t="s">
        <v>167</v>
      </c>
      <c r="D13" s="13">
        <f t="shared" si="0"/>
        <v>0</v>
      </c>
      <c r="F13" s="86" t="s">
        <v>167</v>
      </c>
      <c r="G13" s="85"/>
      <c r="H13" t="s">
        <v>167</v>
      </c>
      <c r="I13" s="13">
        <f t="shared" si="1"/>
        <v>0</v>
      </c>
      <c r="J13" s="13"/>
      <c r="K13" s="86" t="s">
        <v>167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168</v>
      </c>
      <c r="B14" s="85"/>
      <c r="C14" t="s">
        <v>168</v>
      </c>
      <c r="D14" s="13">
        <f t="shared" si="0"/>
        <v>0</v>
      </c>
      <c r="F14" s="86" t="s">
        <v>168</v>
      </c>
      <c r="G14" s="85"/>
      <c r="H14" t="s">
        <v>168</v>
      </c>
      <c r="I14" s="13">
        <f t="shared" si="1"/>
        <v>0</v>
      </c>
      <c r="J14" s="13"/>
      <c r="K14" s="86" t="s">
        <v>168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169</v>
      </c>
      <c r="B15" s="85"/>
      <c r="C15" t="s">
        <v>169</v>
      </c>
      <c r="D15" s="13">
        <f t="shared" si="0"/>
        <v>0</v>
      </c>
      <c r="F15" s="86" t="s">
        <v>169</v>
      </c>
      <c r="G15" s="85"/>
      <c r="H15" t="s">
        <v>169</v>
      </c>
      <c r="I15" s="13">
        <f t="shared" si="1"/>
        <v>0</v>
      </c>
      <c r="J15" s="13"/>
      <c r="K15" s="86" t="s">
        <v>169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187</v>
      </c>
      <c r="B16" s="85"/>
      <c r="F16" s="86" t="s">
        <v>187</v>
      </c>
      <c r="G16" s="85"/>
      <c r="K16" s="86" t="s">
        <v>187</v>
      </c>
      <c r="L16" s="85"/>
      <c r="M16" s="13"/>
    </row>
    <row r="17" spans="1:18">
      <c r="A17" s="86" t="s">
        <v>148</v>
      </c>
      <c r="B17" s="87">
        <v>39244851396.939995</v>
      </c>
      <c r="F17" s="86" t="s">
        <v>148</v>
      </c>
      <c r="G17" s="87">
        <v>29057181150.549995</v>
      </c>
      <c r="K17" s="86" t="s">
        <v>148</v>
      </c>
      <c r="L17" s="87">
        <v>167459097000</v>
      </c>
      <c r="M17" s="73"/>
    </row>
    <row r="21" spans="1:18">
      <c r="A21" s="94" t="s">
        <v>190</v>
      </c>
      <c r="B21" s="94"/>
      <c r="C21" s="94"/>
      <c r="D21" s="94"/>
      <c r="E21" s="94"/>
      <c r="F21" s="94"/>
      <c r="G21" s="94"/>
      <c r="H21" s="94"/>
      <c r="I21" s="9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191</v>
      </c>
    </row>
    <row r="23" spans="1:18">
      <c r="A23" s="86" t="s">
        <v>145</v>
      </c>
      <c r="B23" s="85">
        <v>8829942059.9000015</v>
      </c>
      <c r="C23" t="str">
        <f t="shared" ref="C23:C34" si="6">A23</f>
        <v>Enero</v>
      </c>
      <c r="D23" s="13">
        <f t="shared" ref="D23:D34" si="7">B23</f>
        <v>8829942059.9000015</v>
      </c>
      <c r="F23" s="86" t="s">
        <v>145</v>
      </c>
      <c r="G23" s="85">
        <v>522063014.02999997</v>
      </c>
      <c r="H23" t="str">
        <f t="shared" ref="H23:H34" si="8">F23</f>
        <v>Enero</v>
      </c>
      <c r="I23" s="13">
        <f t="shared" ref="I23:I34" si="9">G23</f>
        <v>522063014.02999997</v>
      </c>
      <c r="K23" s="86" t="s">
        <v>145</v>
      </c>
      <c r="L23" s="85">
        <v>29273494796</v>
      </c>
      <c r="M23" s="13" t="str">
        <f t="shared" ref="M23:M34" si="10">K23</f>
        <v>Enero</v>
      </c>
      <c r="N23" s="13">
        <f t="shared" ref="N23:N34" si="11">L23</f>
        <v>29273494796</v>
      </c>
      <c r="O23" s="13"/>
      <c r="P23" s="78">
        <f t="shared" ref="P23:P34" si="12">+D23/N23</f>
        <v>0.3016360745935448</v>
      </c>
      <c r="Q23" s="78">
        <f t="shared" ref="Q23:Q34" si="13">+I23/N23</f>
        <v>1.7833983187457887E-2</v>
      </c>
    </row>
    <row r="24" spans="1:18">
      <c r="A24" s="86" t="s">
        <v>146</v>
      </c>
      <c r="B24" s="85">
        <v>28903333.329999998</v>
      </c>
      <c r="C24" t="str">
        <f t="shared" si="6"/>
        <v>Febrero</v>
      </c>
      <c r="D24" s="13">
        <f t="shared" si="7"/>
        <v>28903333.329999998</v>
      </c>
      <c r="F24" s="86" t="s">
        <v>146</v>
      </c>
      <c r="G24" s="85">
        <v>0</v>
      </c>
      <c r="H24" t="str">
        <f t="shared" si="8"/>
        <v>Febrero</v>
      </c>
      <c r="I24" s="13">
        <f t="shared" si="9"/>
        <v>0</v>
      </c>
      <c r="K24" s="86" t="s">
        <v>146</v>
      </c>
      <c r="L24" s="85">
        <v>3035962836</v>
      </c>
      <c r="M24" s="13" t="str">
        <f t="shared" si="10"/>
        <v>Febrero</v>
      </c>
      <c r="N24" s="13">
        <f t="shared" si="11"/>
        <v>3035962836</v>
      </c>
      <c r="O24" s="13"/>
      <c r="P24" s="78">
        <f t="shared" si="12"/>
        <v>9.5203185583395585E-3</v>
      </c>
      <c r="Q24" s="78">
        <f t="shared" si="13"/>
        <v>0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163</v>
      </c>
      <c r="B28" s="85"/>
      <c r="C28" t="str">
        <f t="shared" si="6"/>
        <v>Junio</v>
      </c>
      <c r="D28" s="13">
        <f t="shared" si="7"/>
        <v>0</v>
      </c>
      <c r="F28" s="86" t="s">
        <v>163</v>
      </c>
      <c r="G28" s="85"/>
      <c r="H28" t="str">
        <f t="shared" si="8"/>
        <v>Junio</v>
      </c>
      <c r="I28" s="13">
        <f t="shared" si="9"/>
        <v>0</v>
      </c>
      <c r="K28" s="86" t="s">
        <v>163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164</v>
      </c>
      <c r="B29" s="85"/>
      <c r="C29" t="str">
        <f t="shared" si="6"/>
        <v>Julio</v>
      </c>
      <c r="D29" s="13">
        <f t="shared" si="7"/>
        <v>0</v>
      </c>
      <c r="F29" s="86" t="s">
        <v>164</v>
      </c>
      <c r="G29" s="85"/>
      <c r="H29" t="str">
        <f t="shared" si="8"/>
        <v>Julio</v>
      </c>
      <c r="I29" s="13">
        <f t="shared" si="9"/>
        <v>0</v>
      </c>
      <c r="K29" s="86" t="s">
        <v>164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165</v>
      </c>
      <c r="B30" s="85"/>
      <c r="C30" t="str">
        <f t="shared" si="6"/>
        <v>Agosto</v>
      </c>
      <c r="D30" s="13">
        <f t="shared" si="7"/>
        <v>0</v>
      </c>
      <c r="F30" s="86" t="s">
        <v>165</v>
      </c>
      <c r="G30" s="85"/>
      <c r="H30" t="str">
        <f t="shared" si="8"/>
        <v>Agosto</v>
      </c>
      <c r="I30" s="13">
        <f t="shared" si="9"/>
        <v>0</v>
      </c>
      <c r="K30" s="86" t="s">
        <v>165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166</v>
      </c>
      <c r="B31" s="85"/>
      <c r="C31" t="str">
        <f t="shared" si="6"/>
        <v>Septiembre</v>
      </c>
      <c r="D31" s="13">
        <f t="shared" si="7"/>
        <v>0</v>
      </c>
      <c r="F31" s="86" t="s">
        <v>166</v>
      </c>
      <c r="G31" s="85"/>
      <c r="H31" t="str">
        <f t="shared" si="8"/>
        <v>Septiembre</v>
      </c>
      <c r="I31" s="13">
        <f t="shared" si="9"/>
        <v>0</v>
      </c>
      <c r="K31" s="86" t="s">
        <v>166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167</v>
      </c>
      <c r="B32" s="85"/>
      <c r="C32" t="str">
        <f t="shared" si="6"/>
        <v>Octubre</v>
      </c>
      <c r="D32" s="13">
        <f t="shared" si="7"/>
        <v>0</v>
      </c>
      <c r="F32" s="86" t="s">
        <v>167</v>
      </c>
      <c r="G32" s="85"/>
      <c r="H32" t="str">
        <f t="shared" si="8"/>
        <v>Octubre</v>
      </c>
      <c r="I32" s="13">
        <f t="shared" si="9"/>
        <v>0</v>
      </c>
      <c r="K32" s="86" t="s">
        <v>167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168</v>
      </c>
      <c r="B33" s="85"/>
      <c r="C33" t="str">
        <f t="shared" si="6"/>
        <v>Noviembre</v>
      </c>
      <c r="D33" s="13">
        <f t="shared" si="7"/>
        <v>0</v>
      </c>
      <c r="F33" s="86" t="s">
        <v>168</v>
      </c>
      <c r="G33" s="85"/>
      <c r="H33" t="str">
        <f t="shared" si="8"/>
        <v>Noviembre</v>
      </c>
      <c r="I33" s="13">
        <f t="shared" si="9"/>
        <v>0</v>
      </c>
      <c r="K33" s="86" t="s">
        <v>168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169</v>
      </c>
      <c r="B34" s="85"/>
      <c r="C34" t="str">
        <f t="shared" si="6"/>
        <v>Diciembre</v>
      </c>
      <c r="D34" s="13">
        <f t="shared" si="7"/>
        <v>0</v>
      </c>
      <c r="F34" s="86" t="s">
        <v>169</v>
      </c>
      <c r="G34" s="85"/>
      <c r="H34" t="str">
        <f t="shared" si="8"/>
        <v>Diciembre</v>
      </c>
      <c r="I34" s="13">
        <f t="shared" si="9"/>
        <v>0</v>
      </c>
      <c r="K34" s="86" t="s">
        <v>169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187</v>
      </c>
      <c r="B35" s="85"/>
      <c r="F35" s="86" t="s">
        <v>187</v>
      </c>
      <c r="G35" s="85"/>
      <c r="K35" s="86" t="s">
        <v>187</v>
      </c>
      <c r="L35" s="85"/>
      <c r="M35" s="13"/>
    </row>
    <row r="36" spans="1:18">
      <c r="A36" s="86" t="s">
        <v>148</v>
      </c>
      <c r="B36" s="87">
        <v>8858845393.2300014</v>
      </c>
      <c r="F36" s="86" t="s">
        <v>148</v>
      </c>
      <c r="G36" s="87">
        <v>522063014.02999997</v>
      </c>
      <c r="K36" s="86" t="s">
        <v>148</v>
      </c>
      <c r="L36" s="87">
        <v>32309457632</v>
      </c>
      <c r="M36" s="73"/>
    </row>
    <row r="39" spans="1:18">
      <c r="B39" s="95" t="s">
        <v>183</v>
      </c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</row>
    <row r="41" spans="1:18">
      <c r="B41" s="84" t="s">
        <v>144</v>
      </c>
      <c r="C41" s="83" t="s">
        <v>192</v>
      </c>
      <c r="D41" s="83" t="s">
        <v>193</v>
      </c>
      <c r="E41" s="83" t="s">
        <v>194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196732591796</v>
      </c>
      <c r="D42" s="85">
        <v>48074793456.839996</v>
      </c>
      <c r="E42" s="85">
        <v>29579244164.579994</v>
      </c>
      <c r="F42" t="str">
        <f t="shared" ref="F42:F53" si="14">B42</f>
        <v>Enero</v>
      </c>
      <c r="G42" s="78">
        <f>+GETPIVOTDATA("SCOMPROMISO",$B$41,"Mes","Enero")/GETPIVOTDATA(" APR. VIGENTE",$B$41,"Mes","Enero")</f>
        <v>0.24436618771683086</v>
      </c>
      <c r="H42" s="78">
        <f>+GETPIVOTDATA("SOBLIGACION",$B$41,"Mes","Enero")/GETPIVOTDATA(" APR. VIGENTE",$B$41,"Mes","Enero")</f>
        <v>0.15035253637715459</v>
      </c>
    </row>
    <row r="43" spans="1:18">
      <c r="B43" s="83" t="s">
        <v>146</v>
      </c>
      <c r="C43" s="85">
        <v>3035962836</v>
      </c>
      <c r="D43" s="85">
        <v>28903333.329999998</v>
      </c>
      <c r="E43" s="85">
        <v>0</v>
      </c>
      <c r="F43" t="str">
        <f t="shared" si="14"/>
        <v>Febrero</v>
      </c>
      <c r="G43" s="78">
        <f>+GETPIVOTDATA("SCOMPROMISO",$B$41,"Mes","Febrero")/GETPIVOTDATA(" APR. VIGENTE",$B$41,"Mes","Febrero")</f>
        <v>9.5203185583395585E-3</v>
      </c>
      <c r="H43" s="78">
        <f>+GETPIVOTDATA("SOBLIGACION",$B$41,"Mes","Febrero")/GETPIVOTDATA(" APR. VIGENTE",$B$41,"Mes","Febrero")</f>
        <v>0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163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164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165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166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167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168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169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187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48103696790.169998</v>
      </c>
      <c r="E55" s="87">
        <v>29579244164.579994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188</v>
      </c>
    </row>
    <row r="6" spans="1:1">
      <c r="A6" s="86" t="s">
        <v>146</v>
      </c>
    </row>
    <row r="7" spans="1:1">
      <c r="A7" s="88" t="s">
        <v>188</v>
      </c>
    </row>
    <row r="8" spans="1:1">
      <c r="A8" s="86" t="s">
        <v>147</v>
      </c>
    </row>
    <row r="9" spans="1:1">
      <c r="A9" s="88" t="s">
        <v>188</v>
      </c>
    </row>
    <row r="10" spans="1:1">
      <c r="A10" s="86" t="s">
        <v>152</v>
      </c>
    </row>
    <row r="11" spans="1:1">
      <c r="A11" s="88" t="s">
        <v>188</v>
      </c>
    </row>
    <row r="12" spans="1:1">
      <c r="A12" s="86" t="s">
        <v>153</v>
      </c>
    </row>
    <row r="13" spans="1:1">
      <c r="A13" s="88" t="s">
        <v>188</v>
      </c>
    </row>
    <row r="14" spans="1:1">
      <c r="A14" s="86" t="s">
        <v>163</v>
      </c>
    </row>
    <row r="15" spans="1:1">
      <c r="A15" s="88" t="s">
        <v>188</v>
      </c>
    </row>
    <row r="16" spans="1:1">
      <c r="A16" s="86" t="s">
        <v>164</v>
      </c>
    </row>
    <row r="17" spans="1:1">
      <c r="A17" s="88" t="s">
        <v>188</v>
      </c>
    </row>
    <row r="18" spans="1:1">
      <c r="A18" s="86" t="s">
        <v>165</v>
      </c>
    </row>
    <row r="19" spans="1:1">
      <c r="A19" s="88" t="s">
        <v>188</v>
      </c>
    </row>
    <row r="20" spans="1:1">
      <c r="A20" s="86" t="s">
        <v>166</v>
      </c>
    </row>
    <row r="21" spans="1:1">
      <c r="A21" s="88" t="s">
        <v>188</v>
      </c>
    </row>
    <row r="22" spans="1:1">
      <c r="A22" s="86" t="s">
        <v>167</v>
      </c>
    </row>
    <row r="23" spans="1:1">
      <c r="A23" s="88" t="s">
        <v>188</v>
      </c>
    </row>
    <row r="24" spans="1:1">
      <c r="A24" s="86" t="s">
        <v>168</v>
      </c>
    </row>
    <row r="25" spans="1:1">
      <c r="A25" s="88" t="s">
        <v>188</v>
      </c>
    </row>
    <row r="26" spans="1:1">
      <c r="A26" s="86" t="s">
        <v>169</v>
      </c>
    </row>
    <row r="27" spans="1:1">
      <c r="A27" s="88" t="s">
        <v>188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170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171</v>
      </c>
      <c r="B3" s="34" t="s">
        <v>172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163</v>
      </c>
      <c r="I3" s="35" t="s">
        <v>164</v>
      </c>
      <c r="J3" s="35" t="s">
        <v>165</v>
      </c>
      <c r="K3" s="35" t="s">
        <v>166</v>
      </c>
      <c r="L3" s="35" t="s">
        <v>167</v>
      </c>
      <c r="M3" s="35" t="s">
        <v>168</v>
      </c>
      <c r="N3" s="35" t="s">
        <v>169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163</v>
      </c>
      <c r="U3" s="35" t="s">
        <v>164</v>
      </c>
      <c r="V3" s="35" t="s">
        <v>165</v>
      </c>
      <c r="W3" s="35" t="s">
        <v>166</v>
      </c>
      <c r="X3" s="35" t="s">
        <v>167</v>
      </c>
      <c r="Y3" s="35" t="s">
        <v>168</v>
      </c>
      <c r="Z3" s="35" t="s">
        <v>169</v>
      </c>
    </row>
    <row r="4" spans="1:26" ht="15.75">
      <c r="A4" s="37" t="s">
        <v>173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174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175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176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177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178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179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180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181</v>
      </c>
      <c r="B12" s="34" t="s">
        <v>172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163</v>
      </c>
      <c r="I12" s="35" t="s">
        <v>164</v>
      </c>
      <c r="J12" s="35" t="s">
        <v>165</v>
      </c>
      <c r="K12" s="35" t="s">
        <v>166</v>
      </c>
      <c r="L12" s="35" t="s">
        <v>167</v>
      </c>
      <c r="M12" s="35" t="s">
        <v>168</v>
      </c>
      <c r="N12" s="35" t="s">
        <v>169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163</v>
      </c>
      <c r="U12" s="35" t="s">
        <v>164</v>
      </c>
      <c r="V12" s="35" t="s">
        <v>165</v>
      </c>
      <c r="W12" s="35" t="s">
        <v>166</v>
      </c>
      <c r="X12" s="35" t="s">
        <v>167</v>
      </c>
      <c r="Y12" s="35" t="s">
        <v>168</v>
      </c>
      <c r="Z12" s="35" t="s">
        <v>169</v>
      </c>
    </row>
    <row r="13" spans="1:26" ht="15.75">
      <c r="A13" s="37" t="s">
        <v>173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174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175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176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177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178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182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180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183</v>
      </c>
      <c r="B21" s="34" t="s">
        <v>172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163</v>
      </c>
      <c r="I21" s="35" t="s">
        <v>164</v>
      </c>
      <c r="J21" s="35" t="s">
        <v>165</v>
      </c>
      <c r="K21" s="35" t="s">
        <v>166</v>
      </c>
      <c r="L21" s="35" t="s">
        <v>167</v>
      </c>
      <c r="M21" s="35" t="s">
        <v>168</v>
      </c>
      <c r="N21" s="35" t="s">
        <v>169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163</v>
      </c>
      <c r="U21" s="35" t="s">
        <v>164</v>
      </c>
      <c r="V21" s="35" t="s">
        <v>165</v>
      </c>
      <c r="W21" s="35" t="s">
        <v>166</v>
      </c>
      <c r="X21" s="35" t="s">
        <v>167</v>
      </c>
      <c r="Y21" s="35" t="s">
        <v>168</v>
      </c>
      <c r="Z21" s="35" t="s">
        <v>169</v>
      </c>
    </row>
    <row r="22" spans="1:26" ht="15.75">
      <c r="A22" s="37" t="s">
        <v>173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174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175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176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177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178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182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180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170</v>
      </c>
      <c r="B31" s="34" t="s">
        <v>172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163</v>
      </c>
      <c r="I31" s="34" t="s">
        <v>164</v>
      </c>
      <c r="J31" s="34" t="s">
        <v>165</v>
      </c>
      <c r="K31" s="34" t="s">
        <v>166</v>
      </c>
      <c r="L31" s="34" t="s">
        <v>167</v>
      </c>
      <c r="M31" s="34" t="s">
        <v>168</v>
      </c>
      <c r="N31" s="34" t="s">
        <v>169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163</v>
      </c>
      <c r="U31" s="53" t="s">
        <v>164</v>
      </c>
      <c r="V31" s="53" t="s">
        <v>165</v>
      </c>
      <c r="W31" s="53" t="s">
        <v>166</v>
      </c>
      <c r="X31" s="53" t="s">
        <v>167</v>
      </c>
      <c r="Y31" s="53" t="s">
        <v>168</v>
      </c>
      <c r="Z31" s="53" t="s">
        <v>169</v>
      </c>
    </row>
    <row r="32" spans="1:26" ht="15.75">
      <c r="A32" s="37" t="s">
        <v>173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174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175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176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177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178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179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180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181</v>
      </c>
      <c r="B40" s="34" t="s">
        <v>172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163</v>
      </c>
      <c r="I40" s="35" t="s">
        <v>164</v>
      </c>
      <c r="J40" s="35" t="s">
        <v>165</v>
      </c>
      <c r="K40" s="35" t="s">
        <v>166</v>
      </c>
      <c r="L40" s="35" t="s">
        <v>167</v>
      </c>
      <c r="M40" s="35" t="s">
        <v>168</v>
      </c>
      <c r="N40" s="35" t="s">
        <v>169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163</v>
      </c>
      <c r="U40" s="57" t="s">
        <v>164</v>
      </c>
      <c r="V40" s="57" t="s">
        <v>165</v>
      </c>
      <c r="W40" s="57" t="s">
        <v>166</v>
      </c>
      <c r="X40" s="57" t="s">
        <v>167</v>
      </c>
      <c r="Y40" s="57" t="s">
        <v>168</v>
      </c>
      <c r="Z40" s="57" t="s">
        <v>169</v>
      </c>
    </row>
    <row r="41" spans="1:26" ht="15.75">
      <c r="A41" s="37" t="s">
        <v>173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174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175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176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177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178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182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180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184</v>
      </c>
      <c r="B49" s="34" t="s">
        <v>172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163</v>
      </c>
      <c r="I49" s="35" t="s">
        <v>164</v>
      </c>
      <c r="J49" s="35" t="s">
        <v>165</v>
      </c>
      <c r="K49" s="35" t="s">
        <v>166</v>
      </c>
      <c r="L49" s="35" t="s">
        <v>167</v>
      </c>
      <c r="M49" s="35" t="s">
        <v>168</v>
      </c>
      <c r="N49" s="35" t="s">
        <v>169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163</v>
      </c>
      <c r="U49" s="57" t="s">
        <v>164</v>
      </c>
      <c r="V49" s="57" t="s">
        <v>165</v>
      </c>
      <c r="W49" s="57" t="s">
        <v>166</v>
      </c>
      <c r="X49" s="57" t="s">
        <v>167</v>
      </c>
      <c r="Y49" s="57" t="s">
        <v>168</v>
      </c>
      <c r="Z49" s="57" t="s">
        <v>169</v>
      </c>
    </row>
    <row r="50" spans="1:26" ht="15.75">
      <c r="A50" s="37" t="s">
        <v>173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174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175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176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177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178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182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180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97" t="s">
        <v>122</v>
      </c>
      <c r="D59" s="98"/>
      <c r="E59" s="98"/>
      <c r="F59" s="98"/>
      <c r="G59" s="98"/>
      <c r="H59" s="98"/>
      <c r="I59" s="98"/>
      <c r="J59" s="98"/>
      <c r="K59" s="98"/>
      <c r="L59" s="98"/>
    </row>
    <row r="60" spans="1:26" ht="47.25">
      <c r="C60" s="59">
        <v>20.239999999999998</v>
      </c>
      <c r="D60" s="60" t="s">
        <v>185</v>
      </c>
      <c r="E60" s="61" t="s">
        <v>195</v>
      </c>
      <c r="F60" s="61" t="s">
        <v>196</v>
      </c>
      <c r="G60" s="62">
        <v>2023</v>
      </c>
      <c r="H60" s="61" t="s">
        <v>197</v>
      </c>
      <c r="I60" s="61" t="s">
        <v>198</v>
      </c>
      <c r="J60" s="77" t="s">
        <v>188</v>
      </c>
      <c r="K60" s="61" t="s">
        <v>199</v>
      </c>
      <c r="L60" s="61" t="s">
        <v>200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188</v>
      </c>
      <c r="K61" s="39">
        <f>'BASE OBL-COM'!P4</f>
        <v>0.23435484903480636</v>
      </c>
      <c r="L61" s="39">
        <f>'BASE OBL-COM'!Q4</f>
        <v>0.17351808095889826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188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188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188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188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188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188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188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188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188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188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188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97" t="s">
        <v>186</v>
      </c>
      <c r="D74" s="98"/>
      <c r="E74" s="98"/>
      <c r="F74" s="98"/>
      <c r="G74" s="98"/>
      <c r="H74" s="98"/>
      <c r="I74" s="98"/>
      <c r="J74" s="98"/>
      <c r="K74" s="98"/>
      <c r="L74" s="98"/>
    </row>
    <row r="75" spans="3:14" ht="47.25">
      <c r="C75" s="59">
        <v>20.239999999999998</v>
      </c>
      <c r="D75" s="60" t="s">
        <v>185</v>
      </c>
      <c r="E75" s="61" t="s">
        <v>195</v>
      </c>
      <c r="F75" s="61" t="s">
        <v>196</v>
      </c>
      <c r="G75" s="62">
        <v>2023</v>
      </c>
      <c r="H75" s="61" t="s">
        <v>197</v>
      </c>
      <c r="I75" s="61" t="s">
        <v>198</v>
      </c>
      <c r="J75" s="77" t="s">
        <v>188</v>
      </c>
      <c r="K75" s="61" t="s">
        <v>199</v>
      </c>
      <c r="L75" s="61" t="s">
        <v>200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188</v>
      </c>
      <c r="K76" s="82">
        <f>'BASE OBL-COM'!P23</f>
        <v>0.3016360745935448</v>
      </c>
      <c r="L76" s="82">
        <f>'BASE OBL-COM'!Q23</f>
        <v>1.7833983187457887E-2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188</v>
      </c>
      <c r="K77" s="82">
        <f>'BASE OBL-COM'!P24</f>
        <v>9.5203185583395585E-3</v>
      </c>
      <c r="L77" s="82">
        <f>'BASE OBL-COM'!Q24</f>
        <v>0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188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188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188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188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188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188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188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188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188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188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0.27418737553972444</v>
      </c>
      <c r="F88" s="68">
        <f>+Ejecucion!D11/Ejecucion!B11</f>
        <v>1.6158210390784685E-2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96" t="s">
        <v>183</v>
      </c>
      <c r="D90" s="96"/>
      <c r="E90" s="96"/>
      <c r="F90" s="96"/>
      <c r="G90" s="96"/>
      <c r="H90" s="96"/>
      <c r="I90" s="96"/>
    </row>
    <row r="91" spans="3:14" ht="47.25">
      <c r="C91" s="59">
        <v>20.239999999999998</v>
      </c>
      <c r="D91" s="60" t="s">
        <v>185</v>
      </c>
      <c r="E91" s="61" t="s">
        <v>195</v>
      </c>
      <c r="F91" s="61" t="s">
        <v>196</v>
      </c>
      <c r="G91" s="62">
        <v>2023</v>
      </c>
      <c r="H91" s="61" t="s">
        <v>197</v>
      </c>
      <c r="I91" s="61" t="s">
        <v>198</v>
      </c>
      <c r="J91" s="77" t="s">
        <v>188</v>
      </c>
      <c r="K91" s="61" t="s">
        <v>199</v>
      </c>
      <c r="L91" s="61" t="s">
        <v>200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188</v>
      </c>
      <c r="K92" s="82">
        <f>'BASE OBL-COM'!G42</f>
        <v>0.24436618771683086</v>
      </c>
      <c r="L92" s="82">
        <f>'BASE OBL-COM'!H42</f>
        <v>0.15035253637715459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188</v>
      </c>
      <c r="K93" s="82">
        <f>'BASE OBL-COM'!G43</f>
        <v>9.5203185583395585E-3</v>
      </c>
      <c r="L93" s="82">
        <f>'BASE OBL-COM'!H43</f>
        <v>0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188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188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188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188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188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188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188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188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188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188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2024-04-04T13:57:38Z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20240404085736260</vt:lpwstr>
  </property>
</Properties>
</file>