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Marzo\"/>
    </mc:Choice>
  </mc:AlternateContent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36" r:id="rId8"/>
    <pivotCache cacheId="37" r:id="rId9"/>
    <pivotCache cacheId="38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17" i="2"/>
  <c r="C17" i="2"/>
  <c r="C16" i="2"/>
  <c r="B17" i="2"/>
  <c r="C9" i="2"/>
  <c r="D18" i="2"/>
  <c r="D10" i="2"/>
  <c r="B7" i="2"/>
  <c r="C18" i="2"/>
  <c r="D16" i="2"/>
  <c r="D9" i="2"/>
  <c r="C10" i="2"/>
  <c r="C7" i="2"/>
  <c r="B10" i="2"/>
  <c r="B18" i="2"/>
  <c r="B16" i="2"/>
  <c r="D7" i="2"/>
  <c r="B9" i="2"/>
  <c r="B8" i="2" l="1"/>
  <c r="C8" i="2"/>
  <c r="F8" i="2" s="1"/>
  <c r="D8" i="2"/>
  <c r="D15" i="2"/>
  <c r="D6" i="2"/>
  <c r="D11" i="2"/>
  <c r="C6" i="2"/>
  <c r="C11" i="2" l="1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9" i="32"/>
  <c r="H44" i="32"/>
  <c r="G53" i="32"/>
  <c r="H52" i="32"/>
  <c r="H42" i="32"/>
  <c r="G48" i="32"/>
  <c r="G42" i="32"/>
  <c r="G46" i="32"/>
  <c r="G51" i="32"/>
  <c r="H46" i="32"/>
  <c r="G47" i="32"/>
  <c r="G45" i="32"/>
  <c r="G43" i="32"/>
  <c r="G52" i="32"/>
  <c r="H53" i="32"/>
  <c r="H45" i="32"/>
  <c r="G44" i="32"/>
  <c r="H50" i="32"/>
  <c r="H51" i="32"/>
  <c r="H47" i="32"/>
  <c r="H43" i="32"/>
  <c r="H48" i="32"/>
  <c r="G49" i="32"/>
  <c r="G50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<sst xmlns="http://schemas.openxmlformats.org/spreadsheetml/2006/main" count="2118" uniqueCount="215">
  <si>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</si>
  <si>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</si>
  <si>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</si>
  <si>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</si>
  <si>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</si>
  <si>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</si>
  <si>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</si>
  <si>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</si>
  <si>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</si>
  <si>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</si>
  <si>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</si>
  <si>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</si>
  <si>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</si>
  <si>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</si>
  <si>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</si>
  <si>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</si>
  <si>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</si>
  <si>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</si>
  <si>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</si>
  <si>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</si>
  <si>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</si>
  <si>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</si>
  <si>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</si>
  <si>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</si>
  <si>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</si>
  <si>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</si>
  <si>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</si>
  <si>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</si>
  <si>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</si>
  <si>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</si>
  <si>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</si>
  <si>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</si>
  <si>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</si>
  <si>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</si>
  <si>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</si>
  <si>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</si>
  <si>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</si>
  <si>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</si>
  <si>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</si>
  <si>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</si>
  <si>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</si>
  <si>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</si>
  <si>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</si>
  <si>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</si>
  <si>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</si>
  <si>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</si>
  <si>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</si>
  <si>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</si>
  <si>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</si>
  <si>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</si>
  <si>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</si>
  <si>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</si>
  <si>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</si>
  <si>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</si>
  <si>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</si>
  <si>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</si>
  <si>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</si>
  <si>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</si>
  <si>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</si>
  <si>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</si>
  <si>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</si>
  <si>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</si>
  <si>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</si>
  <si>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</si>
  <si>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</si>
  <si>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</si>
  <si>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</si>
  <si>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</si>
  <si>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</si>
  <si>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</si>
  <si>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</si>
  <si>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</si>
  <si>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</si>
  <si>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</si>
  <si>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</si>
  <si>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</si>
  <si>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</si>
  <si>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</si>
  <si>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</si>
  <si>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</si>
  <si>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</si>
  <si>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</si>
  <si>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</si>
  <si>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</si>
  <si>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</si>
  <si>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</si>
  <si>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</si>
  <si>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</si>
  <si>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</si>
  <si>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</si>
  <si>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</si>
  <si>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</si>
  <si>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</si>
  <si>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</si>
  <si>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</si>
  <si>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</si>
  <si>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</si>
  <si>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</si>
  <si>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</si>
  <si>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</si>
  <si>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</si>
  <si>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</si>
  <si>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</si>
  <si>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</si>
  <si>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</si>
  <si>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</si>
  <si>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</si>
  <si>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</si>
  <si>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</si>
  <si>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</si>
  <si>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</si>
  <si>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</si>
  <si>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</si>
  <si>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</si>
  <si>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</si>
  <si>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</si>
  <si>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</si>
  <si>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</si>
  <si>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</si>
  <si>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</si>
  <si>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</si>
  <si>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</si>
  <si>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</si>
  <si>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</si>
  <si>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</si>
  <si>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</si>
  <si>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</si>
  <si>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</si>
  <si>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</si>
  <si>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</si>
  <si>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</si>
  <si>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</si>
  <si>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</si>
  <si>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</si>
  <si>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</si>
  <si>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</si>
  <si>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</si>
  <si>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</si>
  <si>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</si>
  <si>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</si>
  <si>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</si>
  <si>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</si>
  <si>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</si>
  <si>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</si>
  <si>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</si>
  <si>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</si>
  <si>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</si>
  <si>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</si>
  <si>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</si>
  <si>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</si>
  <si>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</si>
  <si>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</si>
  <si>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</si>
  <si>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</si>
  <si>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</si>
  <si>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</si>
  <si>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</si>
  <si>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</si>
  <si>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</si>
  <si>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</si>
  <si>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</si>
  <si>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</si>
  <si>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</si>
  <si>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</si>
  <si>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</si>
  <si>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</si>
  <si>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</si>
  <si>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</si>
  <si>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</si>
  <si>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</si>
  <si>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</si>
  <si>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</si>
  <si>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</si>
  <si>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</si>
  <si>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</si>
  <si>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</si>
  <si>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</si>
  <si>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</si>
  <si>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</si>
  <si>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</si>
  <si>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</si>
  <si>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</si>
  <si>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</si>
  <si>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</si>
  <si>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</si>
  <si>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</si>
  <si>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</si>
  <si>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</si>
  <si>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</si>
  <si>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</si>
  <si>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</si>
  <si>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</si>
  <si>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</si>
  <si>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</si>
  <si>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</si>
  <si>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</si>
  <si>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</si>
  <si>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</si>
  <si>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</si>
  <si>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</si>
  <si>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</si>
  <si>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</si>
  <si>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</si>
  <si>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</si>
  <si>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</si>
  <si>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</si>
  <si>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</si>
  <si>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</si>
  <si>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</si>
  <si>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</si>
  <si>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</si>
  <si>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</si>
  <si>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</si>
  <si>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</si>
  <si>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RESERVA PRESUPUESTAL 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</si>
</sst>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82523842594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0" maxValue="498081698.60000002"/>
    </cacheField>
    <cacheField name="ORDEN PAGO" numFmtId="0">
      <sharedItems containsString="0" containsBlank="1" containsNumber="1" minValue="0" maxValue="401994124.37"/>
    </cacheField>
    <cacheField name="PAGOS" numFmtId="0">
      <sharedItems containsString="0" containsBlank="1" containsNumber="1" minValue="0" maxValue="401994124.37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5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A2" u="1"/>
        <s v="A6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82524884256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82525115741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0" maxValue="498081698.60000002"/>
    </cacheField>
    <cacheField name="ORDEN PAGO" numFmtId="0">
      <sharedItems containsString="0" containsBlank="1" containsNumber="1" minValue="0" maxValue="401994124.37"/>
    </cacheField>
    <cacheField name="PAGOS" numFmtId="0">
      <sharedItems containsString="0" containsBlank="1" containsNumber="1" minValue="0" maxValue="401994124.37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2">
        <s v="A02"/>
        <s v="A03"/>
        <s v="A06"/>
        <s v="C35032"/>
        <s v="C35998"/>
        <s v="C35999"/>
        <s v=""/>
        <s v="A6" u="1"/>
        <s v="A64" u="1"/>
        <s v="A31" u="1"/>
        <s v="A3" u="1"/>
        <s v="A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327403250.02999997"/>
    <n v="327403250.02999997"/>
    <n v="327403250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498081698.60000002"/>
    <n v="303795325.60000002"/>
    <n v="303795325.60000002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0"/>
    <n v="0"/>
    <n v="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327403250.02999997"/>
    <n v="327403250.02999997"/>
    <n v="327403250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498081698.60000002"/>
    <n v="303795325.60000002"/>
    <n v="303795325.60000002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0"/>
    <n v="0"/>
    <n v="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3">
        <item x="6"/>
        <item m="1" x="10"/>
        <item m="1" x="9"/>
        <item m="1" x="8"/>
        <item x="3"/>
        <item x="4"/>
        <item x="5"/>
        <item m="1" x="11"/>
        <item m="1" x="7"/>
        <item x="0"/>
        <item x="1"/>
        <item x="2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8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2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0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6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2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5" cacheId="36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4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3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5">
        <i x="0"/>
        <i x="1"/>
        <i x="2"/>
        <i x="3"/>
        <i x="4"/>
        <i x="5"/>
        <i x="6" s="1" nd="1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5">
        <i x="0"/>
        <i x="1"/>
        <i x="2"/>
        <i x="3"/>
        <i x="4"/>
        <i x="5"/>
        <i x="6" s="1" nd="1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K16" sqref="K15:K16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40" t="s">
        <v>214</v>
      </c>
      <c r="B2" s="140"/>
      <c r="C2" s="140"/>
      <c r="D2" s="140"/>
      <c r="E2" s="140"/>
      <c r="F2" s="140"/>
      <c r="G2" s="140"/>
      <c r="H2" s="101"/>
      <c r="I2" s="101"/>
      <c r="J2" s="101"/>
      <c r="K2" s="101"/>
      <c r="L2" s="101"/>
      <c r="M2" s="101"/>
    </row>
    <row r="3" spans="1:13" ht="24">
      <c r="A3" s="141" t="s">
        <v>202</v>
      </c>
      <c r="B3" s="141"/>
      <c r="C3" s="141"/>
      <c r="D3" s="141"/>
      <c r="E3" s="141"/>
      <c r="F3" s="141"/>
      <c r="G3" s="141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8110666</v>
      </c>
      <c r="D6" s="120">
        <f t="shared" si="0"/>
        <v>8110666</v>
      </c>
      <c r="E6" s="120">
        <f t="shared" si="0"/>
        <v>1013834</v>
      </c>
      <c r="F6" s="121">
        <f t="shared" si="0"/>
        <v>0.8888888158255247</v>
      </c>
      <c r="G6" s="121">
        <f t="shared" si="0"/>
        <v>0.8888888158255247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8110666</v>
      </c>
      <c r="D7" s="122">
        <f>GETPIVOTDATA("Suma de ORDEN PAGO",CRIS!$A$2,"CM - A","C35032")</f>
        <v>8110666</v>
      </c>
      <c r="E7" s="123">
        <f>+B7-C7</f>
        <v>1013834</v>
      </c>
      <c r="F7" s="124">
        <f>+C7/B7</f>
        <v>0.8888888158255247</v>
      </c>
      <c r="G7" s="125">
        <f>+D7/B7</f>
        <v>0.8888888158255247</v>
      </c>
    </row>
    <row r="8" spans="1:13" ht="36">
      <c r="A8" s="110" t="s">
        <v>112</v>
      </c>
      <c r="B8" s="120">
        <f>+B9+B10</f>
        <v>1846306690.99</v>
      </c>
      <c r="C8" s="120">
        <f>+C9+C10</f>
        <v>401994124.37</v>
      </c>
      <c r="D8" s="120">
        <f>+D9+D10</f>
        <v>401994124.37</v>
      </c>
      <c r="E8" s="120">
        <f>SUM(E9:E10)</f>
        <v>1444312566.6199999</v>
      </c>
      <c r="F8" s="126">
        <f>+C8/B8</f>
        <v>0.21772879139296653</v>
      </c>
      <c r="G8" s="127">
        <f>+D8/B8</f>
        <v>0.21772879139296653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401994124.37</v>
      </c>
      <c r="D9" s="122">
        <f>GETPIVOTDATA("Suma de ORDEN PAGO",CRIS!$A$2,"CM - A","C35998")</f>
        <v>401994124.37</v>
      </c>
      <c r="E9" s="122">
        <f>+B9-C9</f>
        <v>2566.6200000047684</v>
      </c>
      <c r="F9" s="124">
        <f>+C9/B9</f>
        <v>0.99999361532057962</v>
      </c>
      <c r="G9" s="128">
        <f>+D9/B9</f>
        <v>0.99999361532057962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0</v>
      </c>
      <c r="D10" s="122">
        <f>GETPIVOTDATA("Suma de ORDEN PAGO",CRIS!$A$2,"CM - A","C35999")</f>
        <v>0</v>
      </c>
      <c r="E10" s="122">
        <f>+B10-C10</f>
        <v>1444310000</v>
      </c>
      <c r="F10" s="124">
        <f>+C10/B10</f>
        <v>0</v>
      </c>
      <c r="G10" s="128">
        <f>+D10/B10</f>
        <v>0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410104790.37</v>
      </c>
      <c r="D11" s="120">
        <f>+D8+D6</f>
        <v>410104790.37</v>
      </c>
      <c r="E11" s="120">
        <f>+E6+E8</f>
        <v>1445326400.6199999</v>
      </c>
      <c r="F11" s="126">
        <f>+C11/B11</f>
        <v>0.22102937169617209</v>
      </c>
      <c r="G11" s="127">
        <f>+D11/B11</f>
        <v>0.22102937169617209</v>
      </c>
    </row>
    <row r="12" spans="1:13" ht="24">
      <c r="A12" s="142" t="s">
        <v>114</v>
      </c>
      <c r="B12" s="143"/>
      <c r="C12" s="143"/>
      <c r="D12" s="143"/>
      <c r="E12" s="143"/>
      <c r="F12" s="143"/>
      <c r="G12" s="143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9">
        <f>SUM(B16:B18)</f>
        <v>2741541095.7200003</v>
      </c>
      <c r="C15" s="129">
        <f>SUM(C16:C18)</f>
        <v>975803542.96000004</v>
      </c>
      <c r="D15" s="129">
        <f>SUM(D16:D18)</f>
        <v>781517169.96000004</v>
      </c>
      <c r="E15" s="129">
        <f>SUM(E16:E18)</f>
        <v>1765737552.7600002</v>
      </c>
      <c r="F15" s="130">
        <f t="shared" ref="F15:F19" si="1">+C15/B15</f>
        <v>0.35593248792928583</v>
      </c>
      <c r="G15" s="131">
        <f t="shared" ref="G15:G19" si="2">+D15/B15</f>
        <v>0.28506491154922964</v>
      </c>
    </row>
    <row r="16" spans="1:13" ht="23.25">
      <c r="A16" s="114" t="s">
        <v>117</v>
      </c>
      <c r="B16" s="132">
        <f>GETPIVOTDATA("Suma de COMPROMISO",CRIS!$A$2,"CM - A","A02")</f>
        <v>78684034</v>
      </c>
      <c r="C16" s="132">
        <f>GETPIVOTDATA("Suma de OBLIGACION",CRIS!$A$2,"CM - A","A02")</f>
        <v>69320434</v>
      </c>
      <c r="D16" s="132">
        <f>GETPIVOTDATA("Suma de ORDEN PAGO",CRIS!$A$2,"CM - A","A02")</f>
        <v>69320434</v>
      </c>
      <c r="E16" s="122">
        <f>+B16-C16</f>
        <v>9363600</v>
      </c>
      <c r="F16" s="124">
        <f t="shared" si="1"/>
        <v>0.88099745877289415</v>
      </c>
      <c r="G16" s="128">
        <f t="shared" si="2"/>
        <v>0.88099745877289415</v>
      </c>
    </row>
    <row r="17" spans="1:7" ht="23.25">
      <c r="A17" s="114" t="s">
        <v>118</v>
      </c>
      <c r="B17" s="132">
        <f>GETPIVOTDATA("Suma de COMPROMISO",CRIS!$A$2,"CM - A","A03")</f>
        <v>593002505.72000003</v>
      </c>
      <c r="C17" s="132">
        <f>GETPIVOTDATA("Suma de OBLIGACION",CRIS!$A$2,"CM - A","A03")</f>
        <v>408401410.35999995</v>
      </c>
      <c r="D17" s="132">
        <f>GETPIVOTDATA("Suma de ORDEN PAGO",CRIS!$A$2,"CM - A","A03")</f>
        <v>408401410.35999995</v>
      </c>
      <c r="E17" s="122">
        <f>+B17-C17</f>
        <v>184601095.36000007</v>
      </c>
      <c r="F17" s="124">
        <f t="shared" si="1"/>
        <v>0.68870098594968876</v>
      </c>
      <c r="G17" s="128">
        <f t="shared" si="2"/>
        <v>0.68870098594968876</v>
      </c>
    </row>
    <row r="18" spans="1:7" ht="24" thickBot="1">
      <c r="A18" s="114" t="s">
        <v>119</v>
      </c>
      <c r="B18" s="132">
        <f>GETPIVOTDATA("Suma de COMPROMISO",CRIS!$A$2,"CM - A","A06")</f>
        <v>2069854556</v>
      </c>
      <c r="C18" s="132">
        <f>GETPIVOTDATA("Suma de OBLIGACION",CRIS!$A$2,"CM - A","A06")</f>
        <v>498081698.60000002</v>
      </c>
      <c r="D18" s="132">
        <f>GETPIVOTDATA("Suma de ORDEN PAGO",CRIS!$A$2,"CM - A","A06")</f>
        <v>303795325.60000002</v>
      </c>
      <c r="E18" s="122">
        <f>+B18-C18</f>
        <v>1571772857.4000001</v>
      </c>
      <c r="F18" s="124">
        <f t="shared" si="1"/>
        <v>0.24063608583326954</v>
      </c>
      <c r="G18" s="128">
        <f t="shared" si="2"/>
        <v>0.14677133942545478</v>
      </c>
    </row>
    <row r="19" spans="1:7" ht="21" thickBot="1">
      <c r="A19" s="115" t="s">
        <v>120</v>
      </c>
      <c r="B19" s="133">
        <f>SUM(B16:B18)</f>
        <v>2741541095.7200003</v>
      </c>
      <c r="C19" s="133">
        <f>SUM(C16:C18)</f>
        <v>975803542.96000004</v>
      </c>
      <c r="D19" s="133">
        <f>SUM(D16:D18)</f>
        <v>781517169.96000004</v>
      </c>
      <c r="E19" s="133">
        <f>SUM(E16:E18)</f>
        <v>1765737552.7600002</v>
      </c>
      <c r="F19" s="134">
        <f t="shared" si="1"/>
        <v>0.35593248792928583</v>
      </c>
      <c r="G19" s="134">
        <f t="shared" si="2"/>
        <v>0.28506491154922964</v>
      </c>
    </row>
    <row r="20" spans="1:7" ht="21" thickBot="1">
      <c r="A20" s="116"/>
      <c r="B20" s="135"/>
      <c r="C20" s="135"/>
      <c r="D20" s="135"/>
      <c r="E20" s="135"/>
      <c r="F20" s="136"/>
      <c r="G20" s="137"/>
    </row>
    <row r="21" spans="1:7" ht="21" thickBot="1">
      <c r="A21" s="115" t="s">
        <v>121</v>
      </c>
      <c r="B21" s="133">
        <f>+B19+B11</f>
        <v>4596972286.71</v>
      </c>
      <c r="C21" s="133">
        <f>+C19+C11</f>
        <v>1385908333.3299999</v>
      </c>
      <c r="D21" s="133">
        <f>+D19+D11</f>
        <v>1191621960.3299999</v>
      </c>
      <c r="E21" s="133">
        <f>+E19+E11</f>
        <v>3211063953.3800001</v>
      </c>
      <c r="F21" s="134">
        <f>+C21/B21</f>
        <v>0.30148285586508911</v>
      </c>
      <c r="G21" s="134">
        <f>+D21/B21</f>
        <v>0.2592188697275854</v>
      </c>
    </row>
    <row r="22" spans="1:7">
      <c r="B22" s="138"/>
      <c r="C22" s="138"/>
      <c r="D22" s="138"/>
      <c r="E22" s="138"/>
      <c r="F22" s="139"/>
      <c r="G22" s="139"/>
    </row>
    <row r="28" spans="1:7">
      <c r="F28" s="118"/>
    </row>
    <row r="29" spans="1:7">
      <c r="F29" s="119"/>
    </row>
  </sheetData>
  <sheetProtection algorithmName="SHA-512" hashValue="xmHSWWwssPUVPLUBR5qTJ0oGjhXIbRNx/xfjncaVGpN46tRdXRU8+3vZWH1S1K5vNlLy0yrqTiZfUu4D3UYKBw==" saltValue="wqs2Jg+Ms/dWHD5JjFiMI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8110666</v>
      </c>
      <c r="D4" s="85">
        <v>8110666</v>
      </c>
    </row>
    <row r="5" spans="1:4">
      <c r="A5" s="86" t="s">
        <v>195</v>
      </c>
      <c r="B5" s="85">
        <v>401996690.99000001</v>
      </c>
      <c r="C5" s="85">
        <v>401994124.37</v>
      </c>
      <c r="D5" s="85">
        <v>401994124.37</v>
      </c>
    </row>
    <row r="6" spans="1:4">
      <c r="A6" s="86" t="s">
        <v>196</v>
      </c>
      <c r="B6" s="85">
        <v>1444310000</v>
      </c>
      <c r="C6" s="85">
        <v>0</v>
      </c>
      <c r="D6" s="85">
        <v>0</v>
      </c>
    </row>
    <row r="7" spans="1:4">
      <c r="A7" s="86" t="s">
        <v>128</v>
      </c>
      <c r="B7" s="85">
        <v>78684034</v>
      </c>
      <c r="C7" s="85">
        <v>69320434</v>
      </c>
      <c r="D7" s="85">
        <v>69320434</v>
      </c>
    </row>
    <row r="8" spans="1:4">
      <c r="A8" s="86" t="s">
        <v>129</v>
      </c>
      <c r="B8" s="85">
        <v>593002505.72000003</v>
      </c>
      <c r="C8" s="85">
        <v>408401410.35999995</v>
      </c>
      <c r="D8" s="85">
        <v>408401410.35999995</v>
      </c>
    </row>
    <row r="9" spans="1:4">
      <c r="A9" s="86" t="s">
        <v>130</v>
      </c>
      <c r="B9" s="85">
        <v>2069854556</v>
      </c>
      <c r="C9" s="85">
        <v>498081698.60000002</v>
      </c>
      <c r="D9" s="85">
        <v>303795325.60000002</v>
      </c>
    </row>
    <row r="10" spans="1:4">
      <c r="A10" s="86" t="s">
        <v>138</v>
      </c>
      <c r="B10" s="85">
        <v>4596972286.71</v>
      </c>
      <c r="C10" s="85">
        <v>1385908333.3299999</v>
      </c>
      <c r="D10" s="85">
        <v>1191621960.3299999</v>
      </c>
    </row>
    <row r="11" spans="1:4">
      <c r="B11"/>
      <c r="C11"/>
      <c r="D11"/>
    </row>
    <row r="12" spans="1:4">
      <c r="A12" s="86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E1" zoomScale="80" zoomScaleNormal="80" workbookViewId="0">
      <pane ySplit="1" topLeftCell="A2" activePane="bottomLeft" state="frozen"/>
      <selection activeCell="B1" sqref="B1"/>
      <selection pane="bottomLeft" activeCell="B2" sqref="B2:W8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54</v>
      </c>
      <c r="E2" s="93" t="s">
        <v>36</v>
      </c>
      <c r="F2" s="93" t="s">
        <v>43</v>
      </c>
      <c r="G2" s="90"/>
      <c r="H2" s="90"/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55</v>
      </c>
      <c r="R2" s="95" t="s">
        <v>1</v>
      </c>
      <c r="S2" s="95" t="s">
        <v>1</v>
      </c>
      <c r="T2" s="95">
        <v>78684034</v>
      </c>
      <c r="U2" s="96">
        <v>69320434</v>
      </c>
      <c r="V2" s="95">
        <v>69320434</v>
      </c>
      <c r="W2" s="97">
        <v>69320434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90" t="s">
        <v>33</v>
      </c>
      <c r="C3" s="91" t="s">
        <v>34</v>
      </c>
      <c r="D3" s="92" t="s">
        <v>204</v>
      </c>
      <c r="E3" s="93" t="s">
        <v>36</v>
      </c>
      <c r="F3" s="93" t="s">
        <v>46</v>
      </c>
      <c r="G3" s="90" t="s">
        <v>46</v>
      </c>
      <c r="H3" s="90" t="s">
        <v>37</v>
      </c>
      <c r="I3" s="93" t="s">
        <v>213</v>
      </c>
      <c r="J3" s="93"/>
      <c r="K3" s="93"/>
      <c r="L3" s="93"/>
      <c r="M3" s="93"/>
      <c r="N3" s="93" t="s">
        <v>205</v>
      </c>
      <c r="O3" s="93" t="s">
        <v>78</v>
      </c>
      <c r="P3" s="93" t="s">
        <v>40</v>
      </c>
      <c r="Q3" s="94" t="s">
        <v>206</v>
      </c>
      <c r="R3" s="95" t="s">
        <v>1</v>
      </c>
      <c r="S3" s="95" t="s">
        <v>1</v>
      </c>
      <c r="T3" s="95">
        <v>512004345.38999999</v>
      </c>
      <c r="U3" s="96">
        <v>327403250.02999997</v>
      </c>
      <c r="V3" s="95">
        <v>327403250.02999997</v>
      </c>
      <c r="W3" s="97">
        <v>327403250.02999997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90" t="s">
        <v>33</v>
      </c>
      <c r="C4" s="91" t="s">
        <v>34</v>
      </c>
      <c r="D4" s="92" t="s">
        <v>77</v>
      </c>
      <c r="E4" s="93" t="s">
        <v>36</v>
      </c>
      <c r="F4" s="93" t="s">
        <v>46</v>
      </c>
      <c r="G4" s="90" t="s">
        <v>78</v>
      </c>
      <c r="H4" s="90"/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79</v>
      </c>
      <c r="R4" s="95" t="s">
        <v>1</v>
      </c>
      <c r="S4" s="95" t="s">
        <v>1</v>
      </c>
      <c r="T4" s="95">
        <v>80998160.329999998</v>
      </c>
      <c r="U4" s="96">
        <v>80998160.329999998</v>
      </c>
      <c r="V4" s="95">
        <v>80998160.329999998</v>
      </c>
      <c r="W4" s="97">
        <v>80998160.329999998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90" t="s">
        <v>33</v>
      </c>
      <c r="C5" s="91" t="s">
        <v>34</v>
      </c>
      <c r="D5" s="92" t="s">
        <v>84</v>
      </c>
      <c r="E5" s="93" t="s">
        <v>36</v>
      </c>
      <c r="F5" s="93" t="s">
        <v>85</v>
      </c>
      <c r="G5" s="90" t="s">
        <v>37</v>
      </c>
      <c r="H5" s="90" t="s">
        <v>49</v>
      </c>
      <c r="I5" s="93" t="s">
        <v>86</v>
      </c>
      <c r="J5" s="93"/>
      <c r="K5" s="93"/>
      <c r="L5" s="93"/>
      <c r="M5" s="93"/>
      <c r="N5" s="93" t="s">
        <v>38</v>
      </c>
      <c r="O5" s="93" t="s">
        <v>87</v>
      </c>
      <c r="P5" s="93" t="s">
        <v>40</v>
      </c>
      <c r="Q5" s="94" t="s">
        <v>88</v>
      </c>
      <c r="R5" s="95" t="s">
        <v>1</v>
      </c>
      <c r="S5" s="95" t="s">
        <v>1</v>
      </c>
      <c r="T5" s="95">
        <v>2069854556</v>
      </c>
      <c r="U5" s="96">
        <v>498081698.60000002</v>
      </c>
      <c r="V5" s="95">
        <v>303795325.60000002</v>
      </c>
      <c r="W5" s="97">
        <v>303795325.60000002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90" t="s">
        <v>33</v>
      </c>
      <c r="C6" s="91" t="s">
        <v>34</v>
      </c>
      <c r="D6" s="92" t="s">
        <v>185</v>
      </c>
      <c r="E6" s="93" t="s">
        <v>95</v>
      </c>
      <c r="F6" s="93" t="s">
        <v>199</v>
      </c>
      <c r="G6" s="90" t="s">
        <v>97</v>
      </c>
      <c r="H6" s="90" t="s">
        <v>198</v>
      </c>
      <c r="I6" s="93" t="s">
        <v>1</v>
      </c>
      <c r="J6" s="93" t="s">
        <v>1</v>
      </c>
      <c r="K6" s="93" t="s">
        <v>1</v>
      </c>
      <c r="L6" s="93" t="s">
        <v>1</v>
      </c>
      <c r="M6" s="93" t="s">
        <v>1</v>
      </c>
      <c r="N6" s="93" t="s">
        <v>38</v>
      </c>
      <c r="O6" s="93" t="s">
        <v>39</v>
      </c>
      <c r="P6" s="93" t="s">
        <v>40</v>
      </c>
      <c r="Q6" s="94" t="s">
        <v>182</v>
      </c>
      <c r="R6" s="95" t="s">
        <v>1</v>
      </c>
      <c r="S6" s="95" t="s">
        <v>1</v>
      </c>
      <c r="T6" s="95">
        <v>9124500</v>
      </c>
      <c r="U6" s="96">
        <v>8110666</v>
      </c>
      <c r="V6" s="95">
        <v>8110666</v>
      </c>
      <c r="W6" s="97">
        <v>8110666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90" t="s">
        <v>33</v>
      </c>
      <c r="C7" s="91" t="s">
        <v>34</v>
      </c>
      <c r="D7" s="92" t="s">
        <v>186</v>
      </c>
      <c r="E7" s="93" t="s">
        <v>95</v>
      </c>
      <c r="F7" s="93" t="s">
        <v>102</v>
      </c>
      <c r="G7" s="90" t="s">
        <v>97</v>
      </c>
      <c r="H7" s="90" t="s">
        <v>200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183</v>
      </c>
      <c r="R7" s="95" t="s">
        <v>1</v>
      </c>
      <c r="S7" s="95" t="s">
        <v>1</v>
      </c>
      <c r="T7" s="95">
        <v>401996690.99000001</v>
      </c>
      <c r="U7" s="96">
        <v>401994124.37</v>
      </c>
      <c r="V7" s="95">
        <v>401994124.37</v>
      </c>
      <c r="W7" s="97">
        <v>401994124.37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9" t="s">
        <v>95</v>
      </c>
      <c r="F8" s="19" t="s">
        <v>102</v>
      </c>
      <c r="G8" s="17" t="s">
        <v>97</v>
      </c>
      <c r="H8" s="17" t="s">
        <v>201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184</v>
      </c>
      <c r="R8" s="20" t="s">
        <v>1</v>
      </c>
      <c r="S8" s="20" t="s">
        <v>1</v>
      </c>
      <c r="T8" s="20">
        <v>1444310000</v>
      </c>
      <c r="U8" s="20">
        <v>0</v>
      </c>
      <c r="V8" s="20">
        <v>0</v>
      </c>
      <c r="W8" s="22">
        <v>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94"/>
      <c r="R9" s="20"/>
      <c r="S9" s="20"/>
      <c r="T9" s="20"/>
      <c r="U9" s="20"/>
      <c r="V9" s="20"/>
      <c r="W9" s="22"/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94"/>
      <c r="R10" s="20"/>
      <c r="S10" s="20"/>
      <c r="T10" s="20"/>
      <c r="U10" s="20"/>
      <c r="V10" s="20"/>
      <c r="W10" s="22"/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94"/>
      <c r="R11" s="20"/>
      <c r="S11" s="20"/>
      <c r="T11" s="20"/>
      <c r="U11" s="20"/>
      <c r="V11" s="20"/>
      <c r="W11" s="22"/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94"/>
      <c r="R12" s="20"/>
      <c r="S12" s="20"/>
      <c r="T12" s="20"/>
      <c r="U12" s="20"/>
      <c r="V12" s="20"/>
      <c r="W12" s="22"/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94"/>
      <c r="R13" s="20"/>
      <c r="S13" s="20"/>
      <c r="T13" s="20"/>
      <c r="U13" s="20"/>
      <c r="V13" s="20"/>
      <c r="W13" s="22"/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94"/>
      <c r="R14" s="20"/>
      <c r="S14" s="20"/>
      <c r="T14" s="20"/>
      <c r="U14" s="20"/>
      <c r="V14" s="20"/>
      <c r="W14" s="22"/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94"/>
      <c r="R15" s="20"/>
      <c r="S15" s="20"/>
      <c r="T15" s="20"/>
      <c r="U15" s="20"/>
      <c r="V15" s="20"/>
      <c r="W15" s="22"/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94"/>
      <c r="R16" s="20"/>
      <c r="S16" s="20"/>
      <c r="T16" s="20"/>
      <c r="U16" s="20"/>
      <c r="V16" s="20"/>
      <c r="W16" s="22"/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94"/>
      <c r="R17" s="20"/>
      <c r="S17" s="20"/>
      <c r="T17" s="20"/>
      <c r="U17" s="20"/>
      <c r="V17" s="20"/>
      <c r="W17" s="22"/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94"/>
      <c r="R18" s="20"/>
      <c r="S18" s="20"/>
      <c r="T18" s="20"/>
      <c r="U18" s="20"/>
      <c r="V18" s="20"/>
      <c r="W18" s="22"/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94"/>
      <c r="R19" s="20"/>
      <c r="S19" s="20"/>
      <c r="T19" s="20"/>
      <c r="U19" s="20"/>
      <c r="V19" s="20"/>
      <c r="W19" s="22"/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94"/>
      <c r="R20" s="20"/>
      <c r="S20" s="20"/>
      <c r="T20" s="20"/>
      <c r="U20" s="20"/>
      <c r="V20" s="20"/>
      <c r="W20" s="22"/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94"/>
      <c r="R21" s="20"/>
      <c r="S21" s="20"/>
      <c r="T21" s="20"/>
      <c r="U21" s="20"/>
      <c r="V21" s="20"/>
      <c r="W21" s="22"/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94"/>
      <c r="R22" s="20"/>
      <c r="S22" s="20"/>
      <c r="T22" s="20"/>
      <c r="U22" s="20"/>
      <c r="V22" s="20"/>
      <c r="W22" s="22"/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94"/>
      <c r="R23" s="20"/>
      <c r="S23" s="20"/>
      <c r="T23" s="20"/>
      <c r="U23" s="20"/>
      <c r="V23" s="20"/>
      <c r="W23" s="22"/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89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9"/>
      <c r="R24" s="29"/>
      <c r="S24" s="29"/>
      <c r="T24" s="29"/>
      <c r="U24" s="29"/>
      <c r="V24" s="29"/>
      <c r="W24" s="22"/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6"/>
      <c r="C25" s="27"/>
      <c r="D25" s="2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9"/>
      <c r="R25" s="29"/>
      <c r="S25" s="29"/>
      <c r="T25" s="29"/>
      <c r="U25" s="29"/>
      <c r="V25" s="29"/>
      <c r="W25" s="22"/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9"/>
      <c r="R26" s="29"/>
      <c r="S26" s="29"/>
      <c r="T26" s="29"/>
      <c r="U26" s="29"/>
      <c r="V26" s="29"/>
      <c r="W26" s="22"/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9"/>
      <c r="R27" s="29"/>
      <c r="S27" s="29"/>
      <c r="T27" s="29"/>
      <c r="U27" s="29"/>
      <c r="V27" s="29"/>
      <c r="W27" s="22"/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9"/>
      <c r="R28" s="29"/>
      <c r="S28" s="29"/>
      <c r="T28" s="29"/>
      <c r="U28" s="29"/>
      <c r="V28" s="29"/>
      <c r="W28" s="22"/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4" t="s">
        <v>153</v>
      </c>
      <c r="B2" s="144"/>
      <c r="C2" s="144"/>
      <c r="D2" s="144"/>
      <c r="E2" s="144"/>
      <c r="F2" s="144"/>
      <c r="G2" s="144"/>
      <c r="H2" s="144"/>
      <c r="I2" s="14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135</v>
      </c>
      <c r="C4" t="s">
        <v>135</v>
      </c>
      <c r="D4" s="13">
        <f t="shared" ref="D4:D15" si="0">B4</f>
        <v>0</v>
      </c>
      <c r="F4" s="86" t="s">
        <v>135</v>
      </c>
      <c r="G4" s="85"/>
      <c r="H4" t="s">
        <v>135</v>
      </c>
      <c r="I4" s="13">
        <f t="shared" ref="I4:I15" si="1">G4</f>
        <v>0</v>
      </c>
      <c r="J4" s="13"/>
      <c r="K4" s="86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136</v>
      </c>
      <c r="C5" t="s">
        <v>136</v>
      </c>
      <c r="D5" s="13">
        <f t="shared" si="0"/>
        <v>0</v>
      </c>
      <c r="F5" s="86" t="s">
        <v>136</v>
      </c>
      <c r="G5" s="85"/>
      <c r="H5" t="s">
        <v>136</v>
      </c>
      <c r="I5" s="13">
        <f t="shared" si="1"/>
        <v>0</v>
      </c>
      <c r="J5" s="13"/>
      <c r="K5" s="86" t="s">
        <v>136</v>
      </c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137</v>
      </c>
      <c r="C6" t="s">
        <v>137</v>
      </c>
      <c r="D6" s="13">
        <f t="shared" si="0"/>
        <v>0</v>
      </c>
      <c r="F6" s="86" t="s">
        <v>137</v>
      </c>
      <c r="G6" s="85"/>
      <c r="H6" t="s">
        <v>137</v>
      </c>
      <c r="I6" s="13">
        <f t="shared" si="1"/>
        <v>0</v>
      </c>
      <c r="J6" s="13"/>
      <c r="K6" s="86" t="s">
        <v>137</v>
      </c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140</v>
      </c>
      <c r="C7" t="s">
        <v>140</v>
      </c>
      <c r="D7" s="13">
        <f t="shared" si="0"/>
        <v>0</v>
      </c>
      <c r="F7" s="86" t="s">
        <v>140</v>
      </c>
      <c r="G7" s="85"/>
      <c r="H7" t="s">
        <v>140</v>
      </c>
      <c r="I7" s="13">
        <f t="shared" si="1"/>
        <v>0</v>
      </c>
      <c r="J7" s="13"/>
      <c r="K7" s="86" t="s">
        <v>140</v>
      </c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141</v>
      </c>
      <c r="C8" t="s">
        <v>141</v>
      </c>
      <c r="D8" s="13">
        <f t="shared" si="0"/>
        <v>0</v>
      </c>
      <c r="F8" s="86" t="s">
        <v>141</v>
      </c>
      <c r="G8" s="85"/>
      <c r="H8" t="s">
        <v>141</v>
      </c>
      <c r="I8" s="13">
        <f t="shared" si="1"/>
        <v>0</v>
      </c>
      <c r="J8" s="13"/>
      <c r="K8" s="86" t="s">
        <v>141</v>
      </c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146</v>
      </c>
      <c r="C9" t="s">
        <v>146</v>
      </c>
      <c r="D9" s="13">
        <f t="shared" si="0"/>
        <v>0</v>
      </c>
      <c r="F9" s="86" t="s">
        <v>146</v>
      </c>
      <c r="G9" s="85"/>
      <c r="H9" t="s">
        <v>146</v>
      </c>
      <c r="I9" s="13">
        <f t="shared" si="1"/>
        <v>0</v>
      </c>
      <c r="J9" s="13"/>
      <c r="K9" s="86" t="s">
        <v>146</v>
      </c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147</v>
      </c>
      <c r="C10" t="s">
        <v>147</v>
      </c>
      <c r="D10" s="13">
        <f t="shared" si="0"/>
        <v>0</v>
      </c>
      <c r="F10" s="86" t="s">
        <v>147</v>
      </c>
      <c r="G10" s="85"/>
      <c r="H10" t="s">
        <v>147</v>
      </c>
      <c r="I10" s="13">
        <f t="shared" si="1"/>
        <v>0</v>
      </c>
      <c r="J10" s="13"/>
      <c r="K10" s="86" t="s">
        <v>147</v>
      </c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148</v>
      </c>
      <c r="C11" t="s">
        <v>148</v>
      </c>
      <c r="D11" s="13">
        <f t="shared" si="0"/>
        <v>0</v>
      </c>
      <c r="F11" s="86" t="s">
        <v>148</v>
      </c>
      <c r="G11" s="85"/>
      <c r="H11" t="s">
        <v>148</v>
      </c>
      <c r="I11" s="13">
        <f t="shared" si="1"/>
        <v>0</v>
      </c>
      <c r="J11" s="13"/>
      <c r="K11" s="86" t="s">
        <v>148</v>
      </c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149</v>
      </c>
      <c r="C12" t="s">
        <v>149</v>
      </c>
      <c r="D12" s="13">
        <f t="shared" si="0"/>
        <v>0</v>
      </c>
      <c r="F12" s="86" t="s">
        <v>149</v>
      </c>
      <c r="G12" s="85"/>
      <c r="H12" t="s">
        <v>149</v>
      </c>
      <c r="I12" s="13">
        <f t="shared" si="1"/>
        <v>0</v>
      </c>
      <c r="J12" s="13"/>
      <c r="K12" s="86" t="s">
        <v>149</v>
      </c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150</v>
      </c>
      <c r="C13" t="s">
        <v>150</v>
      </c>
      <c r="D13" s="13">
        <f t="shared" si="0"/>
        <v>0</v>
      </c>
      <c r="F13" s="86" t="s">
        <v>150</v>
      </c>
      <c r="G13" s="85"/>
      <c r="H13" t="s">
        <v>150</v>
      </c>
      <c r="I13" s="13">
        <f t="shared" si="1"/>
        <v>0</v>
      </c>
      <c r="J13" s="13"/>
      <c r="K13" s="86" t="s">
        <v>150</v>
      </c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151</v>
      </c>
      <c r="C14" t="s">
        <v>151</v>
      </c>
      <c r="D14" s="13">
        <f t="shared" si="0"/>
        <v>0</v>
      </c>
      <c r="F14" s="86" t="s">
        <v>151</v>
      </c>
      <c r="G14" s="85"/>
      <c r="H14" t="s">
        <v>151</v>
      </c>
      <c r="I14" s="13">
        <f t="shared" si="1"/>
        <v>0</v>
      </c>
      <c r="J14" s="13"/>
      <c r="K14" s="86" t="s">
        <v>151</v>
      </c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152</v>
      </c>
      <c r="C15" t="s">
        <v>152</v>
      </c>
      <c r="D15" s="13">
        <f t="shared" si="0"/>
        <v>0</v>
      </c>
      <c r="F15" s="86" t="s">
        <v>152</v>
      </c>
      <c r="G15" s="85"/>
      <c r="H15" t="s">
        <v>152</v>
      </c>
      <c r="I15" s="13">
        <f t="shared" si="1"/>
        <v>0</v>
      </c>
      <c r="J15" s="13"/>
      <c r="K15" s="86" t="s">
        <v>152</v>
      </c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170</v>
      </c>
      <c r="F16" s="86" t="s">
        <v>170</v>
      </c>
      <c r="G16" s="85"/>
      <c r="K16" s="86" t="s">
        <v>170</v>
      </c>
      <c r="M16" s="13"/>
    </row>
    <row r="17" spans="1:18">
      <c r="A17" s="86" t="s">
        <v>138</v>
      </c>
      <c r="F17" s="86" t="s">
        <v>138</v>
      </c>
      <c r="G17" s="87"/>
      <c r="K17" s="86" t="s">
        <v>138</v>
      </c>
      <c r="M17" s="73"/>
    </row>
    <row r="21" spans="1:18">
      <c r="A21" s="144" t="s">
        <v>173</v>
      </c>
      <c r="B21" s="144"/>
      <c r="C21" s="144"/>
      <c r="D21" s="144"/>
      <c r="E21" s="144"/>
      <c r="F21" s="144"/>
      <c r="G21" s="144"/>
      <c r="H21" s="144"/>
      <c r="I21" s="14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135</v>
      </c>
      <c r="C23" t="str">
        <f t="shared" ref="C23:C34" si="6">A23</f>
        <v>Enero</v>
      </c>
      <c r="D23" s="13">
        <f t="shared" ref="D23:D34" si="7">B23</f>
        <v>0</v>
      </c>
      <c r="F23" s="86" t="s">
        <v>135</v>
      </c>
      <c r="G23" s="85"/>
      <c r="H23" t="str">
        <f t="shared" ref="H23:H34" si="8">F23</f>
        <v>Enero</v>
      </c>
      <c r="I23" s="13">
        <f t="shared" ref="I23:I34" si="9">G23</f>
        <v>0</v>
      </c>
      <c r="K23" s="86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136</v>
      </c>
      <c r="C24" t="str">
        <f t="shared" si="6"/>
        <v>Febrero</v>
      </c>
      <c r="D24" s="13">
        <f t="shared" si="7"/>
        <v>0</v>
      </c>
      <c r="F24" s="86" t="s">
        <v>136</v>
      </c>
      <c r="G24" s="85"/>
      <c r="H24" t="str">
        <f t="shared" si="8"/>
        <v>Febrero</v>
      </c>
      <c r="I24" s="13">
        <f t="shared" si="9"/>
        <v>0</v>
      </c>
      <c r="K24" s="86" t="s">
        <v>136</v>
      </c>
      <c r="M24" s="13" t="str">
        <f t="shared" si="10"/>
        <v>Febrero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137</v>
      </c>
      <c r="C25" t="str">
        <f t="shared" si="6"/>
        <v>Marzo</v>
      </c>
      <c r="D25" s="13">
        <f t="shared" si="7"/>
        <v>0</v>
      </c>
      <c r="F25" s="86" t="s">
        <v>137</v>
      </c>
      <c r="G25" s="85"/>
      <c r="H25" t="str">
        <f t="shared" si="8"/>
        <v>Marzo</v>
      </c>
      <c r="I25" s="13">
        <f t="shared" si="9"/>
        <v>0</v>
      </c>
      <c r="K25" s="86" t="s">
        <v>137</v>
      </c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140</v>
      </c>
      <c r="C26" t="str">
        <f t="shared" si="6"/>
        <v>Abril</v>
      </c>
      <c r="D26" s="13">
        <f t="shared" si="7"/>
        <v>0</v>
      </c>
      <c r="F26" s="86" t="s">
        <v>140</v>
      </c>
      <c r="G26" s="85"/>
      <c r="H26" t="str">
        <f t="shared" si="8"/>
        <v>Abril</v>
      </c>
      <c r="I26" s="13">
        <f t="shared" si="9"/>
        <v>0</v>
      </c>
      <c r="K26" s="86" t="s">
        <v>140</v>
      </c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141</v>
      </c>
      <c r="C27" t="str">
        <f t="shared" si="6"/>
        <v>Mayo</v>
      </c>
      <c r="D27" s="13">
        <f t="shared" si="7"/>
        <v>0</v>
      </c>
      <c r="F27" s="86" t="s">
        <v>141</v>
      </c>
      <c r="G27" s="85"/>
      <c r="H27" t="str">
        <f t="shared" si="8"/>
        <v>Mayo</v>
      </c>
      <c r="I27" s="13">
        <f t="shared" si="9"/>
        <v>0</v>
      </c>
      <c r="K27" s="86" t="s">
        <v>141</v>
      </c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146</v>
      </c>
      <c r="C28" t="str">
        <f t="shared" si="6"/>
        <v>Junio</v>
      </c>
      <c r="D28" s="13">
        <f t="shared" si="7"/>
        <v>0</v>
      </c>
      <c r="F28" s="86" t="s">
        <v>146</v>
      </c>
      <c r="G28" s="85"/>
      <c r="H28" t="str">
        <f t="shared" si="8"/>
        <v>Junio</v>
      </c>
      <c r="I28" s="13">
        <f t="shared" si="9"/>
        <v>0</v>
      </c>
      <c r="K28" s="86" t="s">
        <v>146</v>
      </c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147</v>
      </c>
      <c r="C29" t="str">
        <f t="shared" si="6"/>
        <v>Julio</v>
      </c>
      <c r="D29" s="13">
        <f t="shared" si="7"/>
        <v>0</v>
      </c>
      <c r="F29" s="86" t="s">
        <v>147</v>
      </c>
      <c r="G29" s="85"/>
      <c r="H29" t="str">
        <f t="shared" si="8"/>
        <v>Julio</v>
      </c>
      <c r="I29" s="13">
        <f t="shared" si="9"/>
        <v>0</v>
      </c>
      <c r="K29" s="86" t="s">
        <v>147</v>
      </c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148</v>
      </c>
      <c r="C30" t="str">
        <f t="shared" si="6"/>
        <v>Agosto</v>
      </c>
      <c r="D30" s="13">
        <f t="shared" si="7"/>
        <v>0</v>
      </c>
      <c r="F30" s="86" t="s">
        <v>148</v>
      </c>
      <c r="G30" s="85"/>
      <c r="H30" t="str">
        <f t="shared" si="8"/>
        <v>Agosto</v>
      </c>
      <c r="I30" s="13">
        <f t="shared" si="9"/>
        <v>0</v>
      </c>
      <c r="K30" s="86" t="s">
        <v>148</v>
      </c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149</v>
      </c>
      <c r="C31" t="str">
        <f t="shared" si="6"/>
        <v>Septiembre</v>
      </c>
      <c r="D31" s="13">
        <f t="shared" si="7"/>
        <v>0</v>
      </c>
      <c r="F31" s="86" t="s">
        <v>149</v>
      </c>
      <c r="G31" s="85"/>
      <c r="H31" t="str">
        <f t="shared" si="8"/>
        <v>Septiembre</v>
      </c>
      <c r="I31" s="13">
        <f t="shared" si="9"/>
        <v>0</v>
      </c>
      <c r="K31" s="86" t="s">
        <v>149</v>
      </c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150</v>
      </c>
      <c r="C32" t="str">
        <f t="shared" si="6"/>
        <v>Octubre</v>
      </c>
      <c r="D32" s="13">
        <f t="shared" si="7"/>
        <v>0</v>
      </c>
      <c r="F32" s="86" t="s">
        <v>150</v>
      </c>
      <c r="G32" s="85"/>
      <c r="H32" t="str">
        <f t="shared" si="8"/>
        <v>Octubre</v>
      </c>
      <c r="I32" s="13">
        <f t="shared" si="9"/>
        <v>0</v>
      </c>
      <c r="K32" s="86" t="s">
        <v>150</v>
      </c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151</v>
      </c>
      <c r="C33" t="str">
        <f t="shared" si="6"/>
        <v>Noviembre</v>
      </c>
      <c r="D33" s="13">
        <f t="shared" si="7"/>
        <v>0</v>
      </c>
      <c r="F33" s="86" t="s">
        <v>151</v>
      </c>
      <c r="G33" s="85"/>
      <c r="H33" t="str">
        <f t="shared" si="8"/>
        <v>Noviembre</v>
      </c>
      <c r="I33" s="13">
        <f t="shared" si="9"/>
        <v>0</v>
      </c>
      <c r="K33" s="86" t="s">
        <v>151</v>
      </c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152</v>
      </c>
      <c r="C34" t="str">
        <f t="shared" si="6"/>
        <v>Diciembre</v>
      </c>
      <c r="D34" s="13">
        <f t="shared" si="7"/>
        <v>0</v>
      </c>
      <c r="F34" s="86" t="s">
        <v>152</v>
      </c>
      <c r="G34" s="85"/>
      <c r="H34" t="str">
        <f t="shared" si="8"/>
        <v>Diciembre</v>
      </c>
      <c r="I34" s="13">
        <f t="shared" si="9"/>
        <v>0</v>
      </c>
      <c r="K34" s="86" t="s">
        <v>152</v>
      </c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170</v>
      </c>
      <c r="F35" s="86" t="s">
        <v>170</v>
      </c>
      <c r="G35" s="85"/>
      <c r="K35" s="86" t="s">
        <v>170</v>
      </c>
      <c r="M35" s="13"/>
    </row>
    <row r="36" spans="1:18">
      <c r="A36" s="86" t="s">
        <v>138</v>
      </c>
      <c r="F36" s="86" t="s">
        <v>138</v>
      </c>
      <c r="G36" s="87"/>
      <c r="K36" s="86" t="s">
        <v>138</v>
      </c>
      <c r="M36" s="73"/>
    </row>
    <row r="39" spans="1:18">
      <c r="B39" s="145" t="s">
        <v>166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1385908333.3299999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/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1385908333.3299999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7" t="s">
        <v>115</v>
      </c>
      <c r="D59" s="148"/>
      <c r="E59" s="148"/>
      <c r="F59" s="148"/>
      <c r="G59" s="148"/>
      <c r="H59" s="148"/>
      <c r="I59" s="148"/>
      <c r="J59" s="148"/>
      <c r="K59" s="148"/>
      <c r="L59" s="148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7" t="s">
        <v>169</v>
      </c>
      <c r="D74" s="148"/>
      <c r="E74" s="148"/>
      <c r="F74" s="148"/>
      <c r="G74" s="148"/>
      <c r="H74" s="148"/>
      <c r="I74" s="148"/>
      <c r="J74" s="148"/>
      <c r="K74" s="148"/>
      <c r="L74" s="148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0.22102937169617209</v>
      </c>
      <c r="F88" s="68">
        <f>+Ejecucion!D11/Ejecucion!B11</f>
        <v>0.22102937169617209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6" t="s">
        <v>166</v>
      </c>
      <c r="D90" s="146"/>
      <c r="E90" s="146"/>
      <c r="F90" s="146"/>
      <c r="G90" s="146"/>
      <c r="H90" s="146"/>
      <c r="I90" s="146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2024-04-05T13:51:20Z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20240405085118157</vt:lpwstr>
  </property>
</Properties>
</file>