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workbookProtection workbookAlgorithmName="SHA-512" workbookHashValue="V5gMU5SWP0sPso/1s3BnRrEXahz00nDLppa86Xkxy/bNwvDY83cqVqePmo7Kv7VQnoVM9DKl3Jq05IkhA4e6Rw==" workbookSaltValue="IDVSKdABfyJVtqih5JIh3Q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62913"/>
  <pivotCaches>
    <pivotCache cacheId="5" r:id="rId8"/>
    <pivotCache cacheId="9" r:id="rId9"/>
    <pivotCache cacheId="13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B19" i="2"/>
  <c r="B9" i="2"/>
  <c r="D9" i="2"/>
  <c r="C12" i="2"/>
  <c r="C20" i="2"/>
  <c r="C18" i="2"/>
  <c r="D19" i="2"/>
  <c r="C11" i="2"/>
  <c r="B7" i="2"/>
  <c r="C7" i="2"/>
  <c r="C9" i="2"/>
  <c r="D11" i="2"/>
  <c r="B12" i="2"/>
  <c r="D18" i="2"/>
  <c r="D20" i="2"/>
  <c r="D12" i="2"/>
  <c r="D7" i="2"/>
  <c r="B20" i="2"/>
  <c r="C19" i="2"/>
  <c r="B11" i="2"/>
  <c r="B18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2" i="32"/>
  <c r="H52" i="32"/>
  <c r="H46" i="32"/>
  <c r="G53" i="32"/>
  <c r="G51" i="32"/>
  <c r="G47" i="32"/>
  <c r="H53" i="32"/>
  <c r="G48" i="32"/>
  <c r="H49" i="32"/>
  <c r="H48" i="32"/>
  <c r="H44" i="32"/>
  <c r="G44" i="32"/>
  <c r="H51" i="32"/>
  <c r="H47" i="32"/>
  <c r="G52" i="32"/>
  <c r="H50" i="32"/>
  <c r="G49" i="32"/>
  <c r="G43" i="32"/>
  <c r="H45" i="32"/>
  <c r="G50" i="32"/>
  <c r="H43" i="32"/>
  <c r="G46" i="32"/>
  <c r="G42" i="32"/>
  <c r="G45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<sst xmlns="http://schemas.openxmlformats.org/spreadsheetml/2006/main" count="2125" uniqueCount="225">
  <si>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</si>
  <si>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</si>
  <si>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</si>
  <si>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</si>
  <si>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</si>
  <si>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</si>
  <si>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</si>
  <si>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</si>
  <si>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</si>
  <si>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</si>
  <si>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</si>
  <si>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</si>
  <si>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</si>
  <si>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</si>
  <si>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</si>
  <si>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</si>
  <si>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</si>
  <si>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</si>
  <si>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</si>
  <si>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</si>
  <si>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</si>
  <si>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</si>
  <si>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</si>
  <si>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</si>
  <si>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</si>
  <si>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</si>
  <si>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</si>
  <si>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</si>
  <si>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</si>
  <si>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</si>
  <si>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</si>
  <si>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</si>
  <si>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</si>
  <si>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</si>
  <si>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</si>
  <si>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</si>
  <si>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</si>
  <si>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</si>
  <si>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</si>
  <si>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</si>
  <si>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</si>
  <si>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</si>
  <si>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</si>
  <si>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</si>
  <si>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</si>
  <si>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</si>
  <si>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</si>
  <si>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</si>
  <si>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</si>
  <si>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</si>
  <si>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</si>
  <si>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</si>
  <si>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</si>
  <si>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</si>
  <si>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</si>
  <si>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</si>
  <si>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</si>
  <si>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</si>
  <si>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</si>
  <si>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</si>
  <si>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</si>
  <si>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</si>
  <si>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</si>
  <si>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</si>
  <si>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</si>
  <si>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</si>
  <si>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</si>
  <si>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</si>
  <si>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</si>
  <si>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</si>
  <si>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</si>
  <si>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</si>
  <si>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</si>
  <si>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</si>
  <si>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</si>
  <si>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</si>
  <si>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</si>
  <si>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</si>
  <si>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</si>
  <si>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</si>
  <si>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</si>
  <si>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</si>
  <si>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</si>
  <si>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</si>
  <si>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</si>
  <si>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</si>
  <si>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</si>
  <si>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</si>
  <si>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</si>
  <si>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</si>
  <si>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</si>
  <si>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</si>
  <si>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</si>
  <si>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</si>
  <si>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</si>
  <si>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</si>
  <si>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</si>
  <si>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</si>
  <si>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</si>
  <si>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</si>
  <si>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</si>
  <si>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</si>
  <si>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</si>
  <si>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</si>
  <si>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</si>
  <si>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</si>
  <si>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</si>
  <si>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</si>
  <si>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</si>
  <si>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</si>
  <si>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</si>
  <si>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</si>
  <si>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</si>
  <si>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</si>
  <si>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</si>
  <si>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</si>
  <si>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</si>
  <si>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</si>
  <si>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</si>
  <si>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</si>
  <si>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</si>
  <si>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</si>
  <si>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</si>
  <si>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</si>
  <si>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</si>
  <si>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</si>
  <si>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</si>
  <si>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</si>
  <si>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</si>
  <si>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</si>
  <si>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</si>
  <si>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</si>
  <si>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</si>
  <si>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</si>
  <si>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</si>
  <si>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</si>
  <si>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</si>
  <si>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</si>
  <si>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</si>
  <si>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</si>
  <si>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</si>
  <si>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</si>
  <si>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</si>
  <si>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</si>
  <si>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</si>
  <si>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</si>
  <si>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</si>
  <si>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</si>
  <si>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</si>
  <si>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</si>
  <si>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</si>
  <si>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</si>
  <si>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</si>
  <si>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</si>
  <si>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</si>
  <si>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</si>
  <si>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</si>
  <si>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</si>
  <si>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</si>
  <si>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</si>
  <si>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</si>
  <si>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</si>
  <si>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</si>
  <si>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</si>
  <si>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</si>
  <si>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</si>
  <si>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</si>
  <si>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</si>
  <si>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</si>
  <si>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</si>
  <si>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</si>
  <si>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</si>
  <si>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</si>
  <si>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</si>
  <si>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</si>
  <si>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</si>
  <si>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</si>
  <si>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</si>
  <si>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</si>
  <si>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</si>
  <si>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</si>
  <si>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</si>
  <si>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</si>
  <si>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</si>
  <si>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</si>
  <si>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</si>
  <si>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</si>
  <si>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</si>
  <si>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</si>
  <si>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</si>
  <si>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</si>
  <si>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</si>
  <si>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</si>
  <si>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</si>
  <si>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</si>
  <si>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</si>
  <si>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</si>
  <si>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</si>
  <si>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</si>
  <si>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</si>
  <si>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</si>
  <si>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</si>
  <si>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</si>
  <si>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</si>
  <si>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</si>
  <si>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</si>
  <si>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</si>
  <si>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</si>
  <si>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</si>
  <si>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</si>
  <si>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</si>
  <si>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</si>
  <si>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</si>
  <si>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</si>
  <si>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</si>
  <si>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</si>
  <si>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</si>
  <si>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</si>
  <si>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</si>
  <si>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</si>
  <si>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</si>
  <si>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</si>
  <si>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PRESUPUESTAL </t>
  </si>
  <si>
    <t xml:space="preserve">2024 ( Millones) </t>
  </si>
  <si>
    <t xml:space="preserve">EJECUCIÓN PRESUPUESTAL  Agosto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</si>
</sst>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39190162036" createdVersion="6" refreshedVersion="6" minRefreshableVersion="3" recordCount="282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8" u="1"/>
        <s v="A0104" u="1"/>
        <s v="A0604" u="1"/>
        <s v="A0103" u="1"/>
        <s v="A0102" u="1"/>
        <s v="B1001" u="1"/>
        <s v="A01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39190277774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101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39190972221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aDinámica2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14"/>
        <item m="1" x="12"/>
        <item m="1" x="11"/>
        <item m="1" x="9"/>
        <item x="0"/>
        <item m="1" x="18"/>
        <item m="1" x="15"/>
        <item x="1"/>
        <item x="2"/>
        <item m="1" x="10"/>
        <item m="1" x="8"/>
        <item m="1" x="16"/>
        <item m="1" x="13"/>
        <item x="3"/>
        <item x="4"/>
        <item m="1" x="17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25" baseItem="0"/>
    <dataField name="Suma de ORDEN PAGO" fld="19" baseField="25" baseItem="0"/>
    <dataField name="Suma de PAGOS" fld="20" baseField="25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5" cacheId="9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8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0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6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C19" sqref="C19"/>
    </sheetView>
  </sheetViews>
  <sheetFormatPr baseColWidth="10" defaultRowHeight="15"/>
  <cols>
    <col min="1" max="1" width="66.44140625" style="92" customWidth="1"/>
    <col min="2" max="4" width="19.5546875" style="108" customWidth="1"/>
    <col min="5" max="5" width="23.5546875" style="108" customWidth="1"/>
    <col min="6" max="6" width="19.6640625" style="92" customWidth="1"/>
    <col min="7" max="7" width="17.77734375" style="92" customWidth="1"/>
    <col min="8" max="16384" width="11.5546875" style="92"/>
  </cols>
  <sheetData>
    <row r="2" spans="1:13" ht="64.5" customHeight="1">
      <c r="A2" s="133" t="s">
        <v>224</v>
      </c>
      <c r="B2" s="133"/>
      <c r="C2" s="133"/>
      <c r="D2" s="133"/>
      <c r="E2" s="133"/>
      <c r="F2" s="133"/>
      <c r="G2" s="133"/>
      <c r="H2" s="91"/>
      <c r="I2" s="91"/>
      <c r="J2" s="91"/>
      <c r="K2" s="91"/>
      <c r="L2" s="91"/>
      <c r="M2" s="91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3" t="s">
        <v>107</v>
      </c>
      <c r="B4" s="94" t="s">
        <v>110</v>
      </c>
      <c r="C4" s="94" t="s">
        <v>211</v>
      </c>
      <c r="D4" s="94" t="s">
        <v>212</v>
      </c>
      <c r="E4" s="94" t="s">
        <v>213</v>
      </c>
      <c r="F4" s="94" t="s">
        <v>214</v>
      </c>
      <c r="G4" s="95" t="s">
        <v>215</v>
      </c>
    </row>
    <row r="5" spans="1:13" ht="15.75">
      <c r="A5" s="96"/>
      <c r="B5" s="97">
        <v>-1</v>
      </c>
      <c r="C5" s="97">
        <v>-2</v>
      </c>
      <c r="D5" s="97">
        <v>-3</v>
      </c>
      <c r="E5" s="97" t="s">
        <v>114</v>
      </c>
      <c r="F5" s="94" t="s">
        <v>115</v>
      </c>
      <c r="G5" s="95" t="s">
        <v>116</v>
      </c>
    </row>
    <row r="6" spans="1:13" ht="36">
      <c r="A6" s="98" t="s">
        <v>117</v>
      </c>
      <c r="B6" s="111">
        <f t="shared" ref="B6:G6" si="0">+B7</f>
        <v>6526870.3300000001</v>
      </c>
      <c r="C6" s="111">
        <f t="shared" si="0"/>
        <v>6526870.3300000001</v>
      </c>
      <c r="D6" s="111">
        <f t="shared" si="0"/>
        <v>6526870.3300000001</v>
      </c>
      <c r="E6" s="111">
        <f t="shared" si="0"/>
        <v>0</v>
      </c>
      <c r="F6" s="112">
        <f t="shared" si="0"/>
        <v>1</v>
      </c>
      <c r="G6" s="112">
        <f t="shared" si="0"/>
        <v>1</v>
      </c>
    </row>
    <row r="7" spans="1:13" ht="28.5">
      <c r="A7" s="99" t="s">
        <v>190</v>
      </c>
      <c r="B7" s="113">
        <f>GETPIVOTDATA("OBLIGACION",CRIS!A4,"CM - A","C35022")</f>
        <v>6526870.3300000001</v>
      </c>
      <c r="C7" s="113">
        <f>GETPIVOTDATA("Suma de ORDEN PAGO",CRIS!A4,"CM - A","C35022")</f>
        <v>6526870.3300000001</v>
      </c>
      <c r="D7" s="113">
        <f>GETPIVOTDATA("Suma de PAGOS",CRIS!A4,"CM - A","C35022")</f>
        <v>6526870.3300000001</v>
      </c>
      <c r="E7" s="114">
        <f>+B7-C7</f>
        <v>0</v>
      </c>
      <c r="F7" s="115">
        <f>+C7/B7</f>
        <v>1</v>
      </c>
      <c r="G7" s="116">
        <f>+D7/B7</f>
        <v>1</v>
      </c>
    </row>
    <row r="8" spans="1:13" ht="36">
      <c r="A8" s="100" t="s">
        <v>191</v>
      </c>
      <c r="B8" s="111">
        <f>+B9</f>
        <v>6372666</v>
      </c>
      <c r="C8" s="111">
        <f>+C9</f>
        <v>6372666</v>
      </c>
      <c r="D8" s="111">
        <f>+D9</f>
        <v>6372666</v>
      </c>
      <c r="E8" s="111">
        <f>SUM(E9:E11)</f>
        <v>0</v>
      </c>
      <c r="F8" s="117">
        <f>+C8/B8</f>
        <v>1</v>
      </c>
      <c r="G8" s="118">
        <f>+D8/B8</f>
        <v>1</v>
      </c>
    </row>
    <row r="9" spans="1:13" ht="42.75">
      <c r="A9" s="101" t="s">
        <v>192</v>
      </c>
      <c r="B9" s="113">
        <f>GETPIVOTDATA("OBLIGACION",CRIS!A4,"CM - A","C35032")</f>
        <v>6372666</v>
      </c>
      <c r="C9" s="113">
        <f>GETPIVOTDATA("Suma de ORDEN PAGO",CRIS!A4,"CM - A","C35032")</f>
        <v>6372666</v>
      </c>
      <c r="D9" s="113">
        <f>GETPIVOTDATA("Suma de PAGOS",CRIS!A4,"CM - A","C35032")</f>
        <v>6372666</v>
      </c>
      <c r="E9" s="113">
        <f>+B9-C9</f>
        <v>0</v>
      </c>
      <c r="F9" s="115">
        <f>+C9/B9</f>
        <v>1</v>
      </c>
      <c r="G9" s="119">
        <f>+D9/B9</f>
        <v>1</v>
      </c>
    </row>
    <row r="10" spans="1:13" ht="36">
      <c r="A10" s="100" t="s">
        <v>118</v>
      </c>
      <c r="B10" s="111">
        <f t="shared" ref="B10:G10" si="1">+B11+B12</f>
        <v>3254732699.23</v>
      </c>
      <c r="C10" s="111">
        <f t="shared" si="1"/>
        <v>3254732699.23</v>
      </c>
      <c r="D10" s="111">
        <f t="shared" si="1"/>
        <v>3254732699.23</v>
      </c>
      <c r="E10" s="111">
        <f t="shared" si="1"/>
        <v>0</v>
      </c>
      <c r="F10" s="117">
        <f t="shared" si="1"/>
        <v>2</v>
      </c>
      <c r="G10" s="118">
        <f t="shared" si="1"/>
        <v>2</v>
      </c>
    </row>
    <row r="11" spans="1:13" ht="28.5">
      <c r="A11" s="99" t="s">
        <v>193</v>
      </c>
      <c r="B11" s="113">
        <f>GETPIVOTDATA("OBLIGACION",CRIS!A4,"CM - A","C35998")</f>
        <v>446735056.5</v>
      </c>
      <c r="C11" s="113">
        <f>GETPIVOTDATA("Suma de ORDEN PAGO",CRIS!A4,"CM - A","C35998")</f>
        <v>446735056.5</v>
      </c>
      <c r="D11" s="113">
        <f>GETPIVOTDATA("Suma de PAGOS",CRIS!A4,"CM - A","C35998")</f>
        <v>446735056.5</v>
      </c>
      <c r="E11" s="113">
        <f>+B11-C11</f>
        <v>0</v>
      </c>
      <c r="F11" s="115">
        <f>+C11/B11</f>
        <v>1</v>
      </c>
      <c r="G11" s="119">
        <f>+D11/B11</f>
        <v>1</v>
      </c>
    </row>
    <row r="12" spans="1:13" ht="29.25" thickBot="1">
      <c r="A12" s="102" t="s">
        <v>194</v>
      </c>
      <c r="B12" s="113">
        <f>GETPIVOTDATA("OBLIGACION",CRIS!A4,"CM - A","C35999")</f>
        <v>2807997642.73</v>
      </c>
      <c r="C12" s="113">
        <f>GETPIVOTDATA("Suma de ORDEN PAGO",CRIS!A4,"CM - A","C35999")</f>
        <v>2807997642.73</v>
      </c>
      <c r="D12" s="113">
        <f>GETPIVOTDATA("Suma de ORDEN PAGO",CRIS!A4,"CM - A","C35999")</f>
        <v>2807997642.73</v>
      </c>
      <c r="E12" s="113">
        <f>+B12-C12</f>
        <v>0</v>
      </c>
      <c r="F12" s="115">
        <f>+C12/B12</f>
        <v>1</v>
      </c>
      <c r="G12" s="119">
        <f>+D12/B12</f>
        <v>1</v>
      </c>
    </row>
    <row r="13" spans="1:13" ht="37.5" customHeight="1" thickBot="1">
      <c r="A13" s="103" t="s">
        <v>119</v>
      </c>
      <c r="B13" s="111">
        <f>+B10+B8+B6</f>
        <v>3267632235.5599999</v>
      </c>
      <c r="C13" s="111">
        <f>+C10+C8+C6</f>
        <v>3267632235.5599999</v>
      </c>
      <c r="D13" s="111">
        <f>+D10+D8+D6</f>
        <v>3267632235.5599999</v>
      </c>
      <c r="E13" s="111">
        <f>+E6+E8</f>
        <v>0</v>
      </c>
      <c r="F13" s="117">
        <f>+C13/B13</f>
        <v>1</v>
      </c>
      <c r="G13" s="118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3" t="s">
        <v>121</v>
      </c>
      <c r="B15" s="97" t="s">
        <v>108</v>
      </c>
      <c r="C15" s="97" t="s">
        <v>109</v>
      </c>
      <c r="D15" s="97" t="s">
        <v>110</v>
      </c>
      <c r="E15" s="97" t="s">
        <v>111</v>
      </c>
      <c r="F15" s="94" t="s">
        <v>112</v>
      </c>
      <c r="G15" s="95" t="s">
        <v>113</v>
      </c>
    </row>
    <row r="16" spans="1:13" ht="15.75">
      <c r="A16" s="93"/>
      <c r="B16" s="97">
        <v>-1</v>
      </c>
      <c r="C16" s="97">
        <v>-2</v>
      </c>
      <c r="D16" s="97">
        <v>-3</v>
      </c>
      <c r="E16" s="97" t="s">
        <v>114</v>
      </c>
      <c r="F16" s="94" t="s">
        <v>115</v>
      </c>
      <c r="G16" s="95" t="s">
        <v>116</v>
      </c>
    </row>
    <row r="17" spans="1:7" ht="24">
      <c r="A17" s="104" t="s">
        <v>122</v>
      </c>
      <c r="B17" s="120">
        <f>SUM(B18:B20)</f>
        <v>1897183839.6799998</v>
      </c>
      <c r="C17" s="120">
        <f>SUM(C18:C20)</f>
        <v>1897183839.6799998</v>
      </c>
      <c r="D17" s="120">
        <f>SUM(D18:D20)</f>
        <v>1897183839.6799998</v>
      </c>
      <c r="E17" s="120">
        <f>SUM(E18:E20)</f>
        <v>0</v>
      </c>
      <c r="F17" s="121">
        <f t="shared" ref="F17:F21" si="2">+C17/B17</f>
        <v>1</v>
      </c>
      <c r="G17" s="122">
        <f t="shared" ref="G17:G21" si="3">+D17/B17</f>
        <v>1</v>
      </c>
    </row>
    <row r="18" spans="1:7" ht="23.25">
      <c r="A18" s="105" t="s">
        <v>123</v>
      </c>
      <c r="B18" s="123">
        <f>GETPIVOTDATA("Suma de OBLIGACION",CRIS!A4,"CM - A","A02")</f>
        <v>1343674204.8199999</v>
      </c>
      <c r="C18" s="123">
        <f>GETPIVOTDATA("Suma de ORDEN PAGO",CRIS!A4,"CM - A","A02")</f>
        <v>1343674204.8199999</v>
      </c>
      <c r="D18" s="123">
        <f>GETPIVOTDATA("Suma de PAGOS",CRIS!A4,"CM - A","A02")</f>
        <v>1343674204.8199999</v>
      </c>
      <c r="E18" s="113">
        <f>+B18-C18</f>
        <v>0</v>
      </c>
      <c r="F18" s="115">
        <f t="shared" si="2"/>
        <v>1</v>
      </c>
      <c r="G18" s="119">
        <f t="shared" si="3"/>
        <v>1</v>
      </c>
    </row>
    <row r="19" spans="1:7" ht="23.25">
      <c r="A19" s="105" t="s">
        <v>124</v>
      </c>
      <c r="B19" s="123">
        <f>GETPIVOTDATA("Suma de OBLIGACION",CRIS!A4,"CM - A","A0302")</f>
        <v>31432929.859999999</v>
      </c>
      <c r="C19" s="123">
        <f>GETPIVOTDATA("Suma de ORDEN PAGO",CRIS!A4,"CM - A","A0302")</f>
        <v>31432929.859999999</v>
      </c>
      <c r="D19" s="123">
        <f>GETPIVOTDATA("Suma de PAGOS",CRIS!A4,"CM - A","A0302")</f>
        <v>31432929.859999999</v>
      </c>
      <c r="E19" s="113">
        <f>+B19-C19</f>
        <v>0</v>
      </c>
      <c r="F19" s="115">
        <f t="shared" si="2"/>
        <v>1</v>
      </c>
      <c r="G19" s="119">
        <f t="shared" si="3"/>
        <v>1</v>
      </c>
    </row>
    <row r="20" spans="1:7" ht="24" thickBot="1">
      <c r="A20" s="105" t="s">
        <v>125</v>
      </c>
      <c r="B20" s="123">
        <f>GETPIVOTDATA("Suma de OBLIGACION",CRIS!A4,"CM - A","A0303")</f>
        <v>522076705</v>
      </c>
      <c r="C20" s="123">
        <f>GETPIVOTDATA("Suma de ORDEN PAGO",CRIS!A4,"CM - A","A0303")</f>
        <v>522076705</v>
      </c>
      <c r="D20" s="123">
        <f>GETPIVOTDATA("Suma de PAGOS",CRIS!A4,"CM - A","A0303")</f>
        <v>522076705</v>
      </c>
      <c r="E20" s="113">
        <f>+B20-C20</f>
        <v>0</v>
      </c>
      <c r="F20" s="115">
        <f t="shared" si="2"/>
        <v>1</v>
      </c>
      <c r="G20" s="119">
        <f t="shared" si="3"/>
        <v>1</v>
      </c>
    </row>
    <row r="21" spans="1:7" ht="21" thickBot="1">
      <c r="A21" s="106" t="s">
        <v>126</v>
      </c>
      <c r="B21" s="124">
        <f>SUM(B18:B20)</f>
        <v>1897183839.6799998</v>
      </c>
      <c r="C21" s="124">
        <f>SUM(C18:C20)</f>
        <v>1897183839.6799998</v>
      </c>
      <c r="D21" s="124">
        <f>SUM(D18:D20)</f>
        <v>1897183839.6799998</v>
      </c>
      <c r="E21" s="124">
        <f>SUM(E18:E20)</f>
        <v>0</v>
      </c>
      <c r="F21" s="125">
        <f t="shared" si="2"/>
        <v>1</v>
      </c>
      <c r="G21" s="125">
        <f t="shared" si="3"/>
        <v>1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127</v>
      </c>
      <c r="B23" s="124">
        <f>+B21+B13</f>
        <v>5164816075.2399998</v>
      </c>
      <c r="C23" s="124">
        <f>+C21+C13</f>
        <v>5164816075.2399998</v>
      </c>
      <c r="D23" s="124">
        <f>+D21+D13</f>
        <v>5164816075.2399998</v>
      </c>
      <c r="E23" s="124">
        <f>+E21+E13</f>
        <v>0</v>
      </c>
      <c r="F23" s="125">
        <f>+C23/B23</f>
        <v>1</v>
      </c>
      <c r="G23" s="125">
        <f>+D23/B23</f>
        <v>1</v>
      </c>
    </row>
    <row r="24" spans="1:7">
      <c r="B24" s="129"/>
      <c r="C24" s="129"/>
      <c r="D24" s="129"/>
      <c r="E24" s="129"/>
      <c r="F24" s="130"/>
      <c r="G24" s="130"/>
    </row>
    <row r="30" spans="1:7">
      <c r="F30" s="109"/>
    </row>
    <row r="31" spans="1:7">
      <c r="F31" s="110"/>
    </row>
  </sheetData>
  <sheetProtection algorithmName="SHA-512" hashValue="13gq+UPr861/o+Bjf9S7LYc6PNjFO13x+0KpgPODQZNqB4AA3DFeA6R+upK9K4ChD0z+hBBb7V1ubF53DtYK1w==" saltValue="uvQ39Ieyv+1yAfwsVXg0LQ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3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2">
      <c r="A4" s="131" t="s">
        <v>150</v>
      </c>
      <c r="B4" s="86" t="s">
        <v>146</v>
      </c>
      <c r="C4" s="86" t="s">
        <v>209</v>
      </c>
      <c r="D4" s="86" t="s">
        <v>210</v>
      </c>
      <c r="H4" s="137">
        <f ca="1">TODAY()</f>
        <v>45568</v>
      </c>
      <c r="I4" s="137"/>
      <c r="J4" s="137"/>
      <c r="K4" s="84" t="str">
        <f ca="1">TEXT(H4,"mmmm")</f>
        <v>octubre</v>
      </c>
      <c r="L4" s="84"/>
    </row>
    <row r="5" spans="1:12">
      <c r="A5" s="132"/>
      <c r="B5" s="86"/>
      <c r="C5" s="86"/>
      <c r="D5" s="86"/>
      <c r="H5" s="84" t="s">
        <v>222</v>
      </c>
      <c r="I5" s="84"/>
      <c r="J5" s="84"/>
      <c r="K5" s="84"/>
      <c r="L5" s="84"/>
    </row>
    <row r="6" spans="1:12">
      <c r="A6" s="132" t="s">
        <v>135</v>
      </c>
      <c r="B6" s="86">
        <v>1343674204.8199999</v>
      </c>
      <c r="C6" s="86">
        <v>1343674204.8199999</v>
      </c>
      <c r="D6" s="86">
        <v>1343674204.8199999</v>
      </c>
      <c r="H6" s="84" t="s">
        <v>223</v>
      </c>
      <c r="I6" s="84"/>
      <c r="J6" s="84"/>
      <c r="K6" s="84"/>
      <c r="L6" s="84"/>
    </row>
    <row r="7" spans="1:12">
      <c r="A7" s="132" t="s">
        <v>220</v>
      </c>
      <c r="B7" s="86">
        <v>31432929.859999999</v>
      </c>
      <c r="C7" s="86">
        <v>31432929.859999999</v>
      </c>
      <c r="D7" s="86">
        <v>31432929.859999999</v>
      </c>
      <c r="H7" s="84" t="str">
        <f ca="1">CONCATENATE(H5," ",K4," ",H6)</f>
        <v xml:space="preserve">EJECUCIÓN PRESUPUESTAL  octubre 2024 ( Millones) </v>
      </c>
      <c r="I7" s="84"/>
      <c r="J7" s="84"/>
      <c r="K7" s="84"/>
      <c r="L7" s="84"/>
    </row>
    <row r="8" spans="1:12">
      <c r="A8" s="132" t="s">
        <v>221</v>
      </c>
      <c r="B8" s="86">
        <v>522076705</v>
      </c>
      <c r="C8" s="86">
        <v>522076705</v>
      </c>
      <c r="D8" s="86">
        <v>522076705</v>
      </c>
    </row>
    <row r="9" spans="1:12">
      <c r="A9" s="132" t="s">
        <v>205</v>
      </c>
      <c r="B9" s="86">
        <v>6526870.3300000001</v>
      </c>
      <c r="C9" s="86">
        <v>6526870.3300000001</v>
      </c>
      <c r="D9" s="86">
        <v>6526870.3300000001</v>
      </c>
    </row>
    <row r="10" spans="1:12">
      <c r="A10" s="132" t="s">
        <v>206</v>
      </c>
      <c r="B10" s="86">
        <v>6372666</v>
      </c>
      <c r="C10" s="86">
        <v>6372666</v>
      </c>
      <c r="D10" s="86">
        <v>6372666</v>
      </c>
    </row>
    <row r="11" spans="1:12">
      <c r="A11" s="132" t="s">
        <v>207</v>
      </c>
      <c r="B11" s="86">
        <v>446735056.5</v>
      </c>
      <c r="C11" s="86">
        <v>446735056.5</v>
      </c>
      <c r="D11" s="86">
        <v>446735056.5</v>
      </c>
    </row>
    <row r="12" spans="1:12">
      <c r="A12" s="132" t="s">
        <v>208</v>
      </c>
      <c r="B12" s="86">
        <v>2807997642.73</v>
      </c>
      <c r="C12" s="86">
        <v>2807997642.73</v>
      </c>
      <c r="D12" s="86">
        <v>2807997642.73</v>
      </c>
    </row>
    <row r="13" spans="1:12">
      <c r="A13" s="132" t="s">
        <v>145</v>
      </c>
      <c r="B13" s="86">
        <v>5164816075.2399998</v>
      </c>
      <c r="C13" s="86">
        <v>5164816075.2399998</v>
      </c>
      <c r="D13" s="86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5" activePane="bottomLeft" state="frozen"/>
      <selection activeCell="B1" sqref="B1"/>
      <selection pane="bottomLeft" activeCell="O6" sqref="O6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1.2187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9" t="s">
        <v>95</v>
      </c>
      <c r="F5" s="19" t="s">
        <v>96</v>
      </c>
      <c r="G5" s="17" t="s">
        <v>97</v>
      </c>
      <c r="H5" s="17" t="s">
        <v>216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190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9" t="s">
        <v>95</v>
      </c>
      <c r="F6" s="19" t="s">
        <v>217</v>
      </c>
      <c r="G6" s="17" t="s">
        <v>97</v>
      </c>
      <c r="H6" s="17" t="s">
        <v>216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192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9" t="s">
        <v>95</v>
      </c>
      <c r="F7" s="19" t="s">
        <v>102</v>
      </c>
      <c r="G7" s="17" t="s">
        <v>97</v>
      </c>
      <c r="H7" s="17" t="s">
        <v>218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193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9" t="s">
        <v>95</v>
      </c>
      <c r="F8" s="19" t="s">
        <v>102</v>
      </c>
      <c r="G8" s="17" t="s">
        <v>97</v>
      </c>
      <c r="H8" s="17" t="s">
        <v>219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194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8" t="s">
        <v>161</v>
      </c>
      <c r="B2" s="138"/>
      <c r="C2" s="138"/>
      <c r="D2" s="138"/>
      <c r="E2" s="138"/>
      <c r="F2" s="138"/>
      <c r="G2" s="138"/>
      <c r="H2" s="138"/>
      <c r="I2" s="138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142</v>
      </c>
      <c r="C4" t="s">
        <v>142</v>
      </c>
      <c r="D4" s="13">
        <f t="shared" ref="D4:D15" si="0">B4</f>
        <v>0</v>
      </c>
      <c r="F4" s="87" t="s">
        <v>142</v>
      </c>
      <c r="G4" s="86"/>
      <c r="H4" t="s">
        <v>142</v>
      </c>
      <c r="I4" s="13">
        <f t="shared" ref="I4:I15" si="1">G4</f>
        <v>0</v>
      </c>
      <c r="J4" s="13"/>
      <c r="K4" s="87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143</v>
      </c>
      <c r="C5" t="s">
        <v>143</v>
      </c>
      <c r="D5" s="13">
        <f t="shared" si="0"/>
        <v>0</v>
      </c>
      <c r="F5" s="87" t="s">
        <v>143</v>
      </c>
      <c r="G5" s="86"/>
      <c r="H5" t="s">
        <v>143</v>
      </c>
      <c r="I5" s="13">
        <f t="shared" si="1"/>
        <v>0</v>
      </c>
      <c r="J5" s="13"/>
      <c r="K5" s="87" t="s">
        <v>143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144</v>
      </c>
      <c r="C6" t="s">
        <v>144</v>
      </c>
      <c r="D6" s="13">
        <f t="shared" si="0"/>
        <v>0</v>
      </c>
      <c r="F6" s="87" t="s">
        <v>144</v>
      </c>
      <c r="G6" s="86"/>
      <c r="H6" t="s">
        <v>144</v>
      </c>
      <c r="I6" s="13">
        <f t="shared" si="1"/>
        <v>0</v>
      </c>
      <c r="J6" s="13"/>
      <c r="K6" s="87" t="s">
        <v>144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147</v>
      </c>
      <c r="C7" t="s">
        <v>147</v>
      </c>
      <c r="D7" s="13">
        <f t="shared" si="0"/>
        <v>0</v>
      </c>
      <c r="F7" s="87" t="s">
        <v>147</v>
      </c>
      <c r="G7" s="86"/>
      <c r="H7" t="s">
        <v>147</v>
      </c>
      <c r="I7" s="13">
        <f t="shared" si="1"/>
        <v>0</v>
      </c>
      <c r="J7" s="13"/>
      <c r="K7" s="87" t="s">
        <v>147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148</v>
      </c>
      <c r="C8" t="s">
        <v>148</v>
      </c>
      <c r="D8" s="13">
        <f t="shared" si="0"/>
        <v>0</v>
      </c>
      <c r="F8" s="87" t="s">
        <v>148</v>
      </c>
      <c r="G8" s="86"/>
      <c r="H8" t="s">
        <v>148</v>
      </c>
      <c r="I8" s="13">
        <f t="shared" si="1"/>
        <v>0</v>
      </c>
      <c r="J8" s="13"/>
      <c r="K8" s="87" t="s">
        <v>148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154</v>
      </c>
      <c r="C9" t="s">
        <v>154</v>
      </c>
      <c r="D9" s="13">
        <f t="shared" si="0"/>
        <v>0</v>
      </c>
      <c r="F9" s="87" t="s">
        <v>154</v>
      </c>
      <c r="G9" s="86"/>
      <c r="H9" t="s">
        <v>154</v>
      </c>
      <c r="I9" s="13">
        <f t="shared" si="1"/>
        <v>0</v>
      </c>
      <c r="J9" s="13"/>
      <c r="K9" s="87" t="s">
        <v>154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155</v>
      </c>
      <c r="C10" t="s">
        <v>155</v>
      </c>
      <c r="D10" s="13">
        <f t="shared" si="0"/>
        <v>0</v>
      </c>
      <c r="F10" s="87" t="s">
        <v>155</v>
      </c>
      <c r="G10" s="86"/>
      <c r="H10" t="s">
        <v>155</v>
      </c>
      <c r="I10" s="13">
        <f t="shared" si="1"/>
        <v>0</v>
      </c>
      <c r="J10" s="13"/>
      <c r="K10" s="87" t="s">
        <v>155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156</v>
      </c>
      <c r="C11" t="s">
        <v>156</v>
      </c>
      <c r="D11" s="13">
        <f t="shared" si="0"/>
        <v>0</v>
      </c>
      <c r="F11" s="87" t="s">
        <v>156</v>
      </c>
      <c r="G11" s="86"/>
      <c r="H11" t="s">
        <v>156</v>
      </c>
      <c r="I11" s="13">
        <f t="shared" si="1"/>
        <v>0</v>
      </c>
      <c r="J11" s="13"/>
      <c r="K11" s="87" t="s">
        <v>156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157</v>
      </c>
      <c r="C12" t="s">
        <v>157</v>
      </c>
      <c r="D12" s="13">
        <f t="shared" si="0"/>
        <v>0</v>
      </c>
      <c r="F12" s="87" t="s">
        <v>157</v>
      </c>
      <c r="G12" s="86"/>
      <c r="H12" t="s">
        <v>157</v>
      </c>
      <c r="I12" s="13">
        <f t="shared" si="1"/>
        <v>0</v>
      </c>
      <c r="J12" s="13"/>
      <c r="K12" s="87" t="s">
        <v>157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158</v>
      </c>
      <c r="C13" t="s">
        <v>158</v>
      </c>
      <c r="D13" s="13">
        <f t="shared" si="0"/>
        <v>0</v>
      </c>
      <c r="F13" s="87" t="s">
        <v>158</v>
      </c>
      <c r="G13" s="86"/>
      <c r="H13" t="s">
        <v>158</v>
      </c>
      <c r="I13" s="13">
        <f t="shared" si="1"/>
        <v>0</v>
      </c>
      <c r="J13" s="13"/>
      <c r="K13" s="87" t="s">
        <v>158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159</v>
      </c>
      <c r="C14" t="s">
        <v>159</v>
      </c>
      <c r="D14" s="13">
        <f t="shared" si="0"/>
        <v>0</v>
      </c>
      <c r="F14" s="87" t="s">
        <v>159</v>
      </c>
      <c r="G14" s="86"/>
      <c r="H14" t="s">
        <v>159</v>
      </c>
      <c r="I14" s="13">
        <f t="shared" si="1"/>
        <v>0</v>
      </c>
      <c r="J14" s="13"/>
      <c r="K14" s="87" t="s">
        <v>159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160</v>
      </c>
      <c r="C15" t="s">
        <v>160</v>
      </c>
      <c r="D15" s="13">
        <f t="shared" si="0"/>
        <v>0</v>
      </c>
      <c r="F15" s="87" t="s">
        <v>160</v>
      </c>
      <c r="G15" s="86"/>
      <c r="H15" t="s">
        <v>160</v>
      </c>
      <c r="I15" s="13">
        <f t="shared" si="1"/>
        <v>0</v>
      </c>
      <c r="J15" s="13"/>
      <c r="K15" s="87" t="s">
        <v>160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178</v>
      </c>
      <c r="F16" s="87" t="s">
        <v>178</v>
      </c>
      <c r="G16" s="86"/>
      <c r="K16" s="87" t="s">
        <v>178</v>
      </c>
      <c r="M16" s="13"/>
    </row>
    <row r="17" spans="1:18">
      <c r="A17" s="87" t="s">
        <v>145</v>
      </c>
      <c r="F17" s="87" t="s">
        <v>145</v>
      </c>
      <c r="G17" s="88"/>
      <c r="K17" s="87" t="s">
        <v>145</v>
      </c>
      <c r="M17" s="74"/>
    </row>
    <row r="21" spans="1:18">
      <c r="A21" s="138" t="s">
        <v>181</v>
      </c>
      <c r="B21" s="138"/>
      <c r="C21" s="138"/>
      <c r="D21" s="138"/>
      <c r="E21" s="138"/>
      <c r="F21" s="138"/>
      <c r="G21" s="138"/>
      <c r="H21" s="138"/>
      <c r="I21" s="138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142</v>
      </c>
      <c r="C23" t="str">
        <f t="shared" ref="C23:C34" si="6">A23</f>
        <v>Enero</v>
      </c>
      <c r="D23" s="13">
        <f t="shared" ref="D23:D34" si="7">B23</f>
        <v>0</v>
      </c>
      <c r="F23" s="87" t="s">
        <v>142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143</v>
      </c>
      <c r="C24" t="str">
        <f t="shared" si="6"/>
        <v>Febrero</v>
      </c>
      <c r="D24" s="13">
        <f t="shared" si="7"/>
        <v>0</v>
      </c>
      <c r="F24" s="87" t="s">
        <v>143</v>
      </c>
      <c r="G24" s="86"/>
      <c r="H24" t="str">
        <f t="shared" si="8"/>
        <v>Febrero</v>
      </c>
      <c r="I24" s="13">
        <f t="shared" si="9"/>
        <v>0</v>
      </c>
      <c r="K24" s="87" t="s">
        <v>143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144</v>
      </c>
      <c r="C25" t="str">
        <f t="shared" si="6"/>
        <v>Marzo</v>
      </c>
      <c r="D25" s="13">
        <f t="shared" si="7"/>
        <v>0</v>
      </c>
      <c r="F25" s="87" t="s">
        <v>144</v>
      </c>
      <c r="G25" s="86"/>
      <c r="H25" t="str">
        <f t="shared" si="8"/>
        <v>Marzo</v>
      </c>
      <c r="I25" s="13">
        <f t="shared" si="9"/>
        <v>0</v>
      </c>
      <c r="K25" s="87" t="s">
        <v>144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147</v>
      </c>
      <c r="C26" t="str">
        <f t="shared" si="6"/>
        <v>Abril</v>
      </c>
      <c r="D26" s="13">
        <f t="shared" si="7"/>
        <v>0</v>
      </c>
      <c r="F26" s="87" t="s">
        <v>147</v>
      </c>
      <c r="G26" s="86"/>
      <c r="H26" t="str">
        <f t="shared" si="8"/>
        <v>Abril</v>
      </c>
      <c r="I26" s="13">
        <f t="shared" si="9"/>
        <v>0</v>
      </c>
      <c r="K26" s="87" t="s">
        <v>147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148</v>
      </c>
      <c r="C27" t="str">
        <f t="shared" si="6"/>
        <v>Mayo</v>
      </c>
      <c r="D27" s="13">
        <f t="shared" si="7"/>
        <v>0</v>
      </c>
      <c r="F27" s="87" t="s">
        <v>148</v>
      </c>
      <c r="G27" s="86"/>
      <c r="H27" t="str">
        <f t="shared" si="8"/>
        <v>Mayo</v>
      </c>
      <c r="I27" s="13">
        <f t="shared" si="9"/>
        <v>0</v>
      </c>
      <c r="K27" s="87" t="s">
        <v>148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154</v>
      </c>
      <c r="C28" t="str">
        <f t="shared" si="6"/>
        <v>Junio</v>
      </c>
      <c r="D28" s="13">
        <f t="shared" si="7"/>
        <v>0</v>
      </c>
      <c r="F28" s="87" t="s">
        <v>154</v>
      </c>
      <c r="G28" s="86"/>
      <c r="H28" t="str">
        <f t="shared" si="8"/>
        <v>Junio</v>
      </c>
      <c r="I28" s="13">
        <f t="shared" si="9"/>
        <v>0</v>
      </c>
      <c r="K28" s="87" t="s">
        <v>154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155</v>
      </c>
      <c r="C29" t="str">
        <f t="shared" si="6"/>
        <v>Julio</v>
      </c>
      <c r="D29" s="13">
        <f t="shared" si="7"/>
        <v>0</v>
      </c>
      <c r="F29" s="87" t="s">
        <v>155</v>
      </c>
      <c r="G29" s="86"/>
      <c r="H29" t="str">
        <f t="shared" si="8"/>
        <v>Julio</v>
      </c>
      <c r="I29" s="13">
        <f t="shared" si="9"/>
        <v>0</v>
      </c>
      <c r="K29" s="87" t="s">
        <v>155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156</v>
      </c>
      <c r="C30" t="str">
        <f t="shared" si="6"/>
        <v>Agosto</v>
      </c>
      <c r="D30" s="13">
        <f t="shared" si="7"/>
        <v>0</v>
      </c>
      <c r="F30" s="87" t="s">
        <v>156</v>
      </c>
      <c r="G30" s="86"/>
      <c r="H30" t="str">
        <f t="shared" si="8"/>
        <v>Agosto</v>
      </c>
      <c r="I30" s="13">
        <f t="shared" si="9"/>
        <v>0</v>
      </c>
      <c r="K30" s="87" t="s">
        <v>156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157</v>
      </c>
      <c r="C31" t="str">
        <f t="shared" si="6"/>
        <v>Septiembre</v>
      </c>
      <c r="D31" s="13">
        <f t="shared" si="7"/>
        <v>0</v>
      </c>
      <c r="F31" s="87" t="s">
        <v>157</v>
      </c>
      <c r="G31" s="86"/>
      <c r="H31" t="str">
        <f t="shared" si="8"/>
        <v>Septiembre</v>
      </c>
      <c r="I31" s="13">
        <f t="shared" si="9"/>
        <v>0</v>
      </c>
      <c r="K31" s="87" t="s">
        <v>157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158</v>
      </c>
      <c r="C32" t="str">
        <f t="shared" si="6"/>
        <v>Octubre</v>
      </c>
      <c r="D32" s="13">
        <f t="shared" si="7"/>
        <v>0</v>
      </c>
      <c r="F32" s="87" t="s">
        <v>158</v>
      </c>
      <c r="G32" s="86"/>
      <c r="H32" t="str">
        <f t="shared" si="8"/>
        <v>Octubre</v>
      </c>
      <c r="I32" s="13">
        <f t="shared" si="9"/>
        <v>0</v>
      </c>
      <c r="K32" s="87" t="s">
        <v>158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159</v>
      </c>
      <c r="C33" t="str">
        <f t="shared" si="6"/>
        <v>Noviembre</v>
      </c>
      <c r="D33" s="13">
        <f t="shared" si="7"/>
        <v>0</v>
      </c>
      <c r="F33" s="87" t="s">
        <v>159</v>
      </c>
      <c r="G33" s="86"/>
      <c r="H33" t="str">
        <f t="shared" si="8"/>
        <v>Noviembre</v>
      </c>
      <c r="I33" s="13">
        <f t="shared" si="9"/>
        <v>0</v>
      </c>
      <c r="K33" s="87" t="s">
        <v>159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160</v>
      </c>
      <c r="C34" t="str">
        <f t="shared" si="6"/>
        <v>Diciembre</v>
      </c>
      <c r="D34" s="13">
        <f t="shared" si="7"/>
        <v>0</v>
      </c>
      <c r="F34" s="87" t="s">
        <v>160</v>
      </c>
      <c r="G34" s="86"/>
      <c r="H34" t="str">
        <f t="shared" si="8"/>
        <v>Diciembre</v>
      </c>
      <c r="I34" s="13">
        <f t="shared" si="9"/>
        <v>0</v>
      </c>
      <c r="K34" s="87" t="s">
        <v>160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178</v>
      </c>
      <c r="F35" s="87" t="s">
        <v>178</v>
      </c>
      <c r="G35" s="86"/>
      <c r="K35" s="87" t="s">
        <v>178</v>
      </c>
      <c r="M35" s="13"/>
    </row>
    <row r="36" spans="1:18">
      <c r="A36" s="87" t="s">
        <v>145</v>
      </c>
      <c r="F36" s="87" t="s">
        <v>145</v>
      </c>
      <c r="G36" s="88"/>
      <c r="K36" s="87" t="s">
        <v>145</v>
      </c>
      <c r="M36" s="74"/>
    </row>
    <row r="39" spans="1:18">
      <c r="B39" s="139" t="s">
        <v>174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1" t="s">
        <v>121</v>
      </c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1" t="s">
        <v>177</v>
      </c>
      <c r="D74" s="142"/>
      <c r="E74" s="142"/>
      <c r="F74" s="142"/>
      <c r="G74" s="142"/>
      <c r="H74" s="142"/>
      <c r="I74" s="142"/>
      <c r="J74" s="142"/>
      <c r="K74" s="142"/>
      <c r="L74" s="142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0" t="s">
        <v>174</v>
      </c>
      <c r="D90" s="140"/>
      <c r="E90" s="140"/>
      <c r="F90" s="140"/>
      <c r="G90" s="140"/>
      <c r="H90" s="140"/>
      <c r="I90" s="140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2024-10-03T22:44:58Z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