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9. Noviembre\"/>
    </mc:Choice>
  </mc:AlternateContent>
  <xr:revisionPtr revIDLastSave="0" documentId="8_{913A465B-4D91-4029-A578-2A742A4CF382}" xr6:coauthVersionLast="47" xr6:coauthVersionMax="47" xr10:uidLastSave="{00000000-0000-0000-0000-000000000000}"/>
  <workbookProtection workbookAlgorithmName="SHA-512" workbookHashValue="qk2C748tqdzSUgXZ4NyHWQd8qA71tuvhx1904A/u0ns2CMoWl+elzZL7ctmNuZtXSmDbt2yP47CNdmOcUoA8Aw==" workbookSaltValue="10wvHJPSDlWMCSplzB1jPA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90" r:id="rId8"/>
    <pivotCache cacheId="95" r:id="rId9"/>
    <pivotCache cacheId="99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C9" i="2"/>
  <c r="B7" i="2"/>
  <c r="C7" i="2"/>
  <c r="B10" i="2"/>
  <c r="D17" i="2"/>
  <c r="D7" i="2"/>
  <c r="C16" i="2"/>
  <c r="C18" i="2"/>
  <c r="D9" i="2"/>
  <c r="C17" i="2"/>
  <c r="B16" i="2"/>
  <c r="B9" i="2"/>
  <c r="B17" i="2"/>
  <c r="C10" i="2"/>
  <c r="D18" i="2"/>
  <c r="D10" i="2"/>
  <c r="D16" i="2"/>
  <c r="B18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1" i="32"/>
  <c r="H53" i="32"/>
  <c r="G43" i="32"/>
  <c r="H42" i="32"/>
  <c r="G44" i="32"/>
  <c r="G50" i="32"/>
  <c r="G53" i="32"/>
  <c r="H46" i="32"/>
  <c r="H50" i="32"/>
  <c r="G45" i="32"/>
  <c r="H44" i="32"/>
  <c r="H49" i="32"/>
  <c r="H48" i="32"/>
  <c r="G42" i="32"/>
  <c r="G52" i="32"/>
  <c r="H45" i="32"/>
  <c r="G47" i="32"/>
  <c r="H43" i="32"/>
  <c r="G46" i="32"/>
  <c r="G48" i="32"/>
  <c r="G49" i="32"/>
  <c r="G51" i="32"/>
  <c r="H52" i="32"/>
  <c r="H47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2" i="11" l="1"/>
  <c r="E81" i="11"/>
  <c r="E80" i="11"/>
  <c r="I103" i="1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3" i="11" l="1"/>
  <c r="F93" i="11"/>
  <c r="F92" i="11"/>
  <c r="F98" i="11"/>
  <c r="F97" i="11"/>
  <c r="F95" i="11"/>
  <c r="F101" i="11"/>
  <c r="F102" i="11"/>
  <c r="F94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<sst xmlns="http://schemas.openxmlformats.org/spreadsheetml/2006/main" count="2118" uniqueCount="215">
  <si>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</si>
  <si>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</si>
  <si>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</si>
  <si>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</si>
  <si>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</si>
  <si>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</si>
  <si>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</si>
  <si>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</si>
  <si>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</si>
  <si>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</si>
  <si>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</si>
  <si>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</si>
  <si>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</si>
  <si>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</si>
  <si>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</si>
  <si>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</si>
  <si>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</si>
  <si>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</si>
  <si>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</si>
  <si>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</si>
  <si>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</si>
  <si>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</si>
  <si>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</si>
  <si>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</si>
  <si>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</si>
  <si>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</si>
  <si>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</si>
  <si>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</si>
  <si>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</si>
  <si>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</si>
  <si>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</si>
  <si>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</si>
  <si>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</si>
  <si>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</si>
  <si>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</si>
  <si>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</si>
  <si>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</si>
  <si>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</si>
  <si>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</si>
  <si>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</si>
  <si>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</si>
  <si>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</si>
  <si>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</si>
  <si>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</si>
  <si>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</si>
  <si>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</si>
  <si>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</si>
  <si>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</si>
  <si>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</si>
  <si>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</si>
  <si>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</si>
  <si>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</si>
  <si>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</si>
  <si>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</si>
  <si>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</si>
  <si>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</si>
  <si>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</si>
  <si>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</si>
  <si>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</si>
  <si>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</si>
  <si>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</si>
  <si>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</si>
  <si>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</si>
  <si>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</si>
  <si>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</si>
  <si>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</si>
  <si>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</si>
  <si>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</si>
  <si>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</si>
  <si>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</si>
  <si>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</si>
  <si>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</si>
  <si>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</si>
  <si>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</si>
  <si>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</si>
  <si>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</si>
  <si>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</si>
  <si>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</si>
  <si>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</si>
  <si>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</si>
  <si>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</si>
  <si>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</si>
  <si>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</si>
  <si>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</si>
  <si>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</si>
  <si>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</si>
  <si>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</si>
  <si>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</si>
  <si>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</si>
  <si>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</si>
  <si>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</si>
  <si>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</si>
  <si>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</si>
  <si>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</si>
  <si>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</si>
  <si>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</si>
  <si>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</si>
  <si>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</si>
  <si>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</si>
  <si>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</si>
  <si>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</si>
  <si>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</si>
  <si>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</si>
  <si>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</si>
  <si>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</si>
  <si>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</si>
  <si>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</si>
  <si>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</si>
  <si>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</si>
  <si>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</si>
  <si>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</si>
  <si>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</si>
  <si>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</si>
  <si>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</si>
  <si>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</si>
  <si>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</si>
  <si>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</si>
  <si>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</si>
  <si>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</si>
  <si>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</si>
  <si>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</si>
  <si>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</si>
  <si>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</si>
  <si>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</si>
  <si>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</si>
  <si>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</si>
  <si>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</si>
  <si>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</si>
  <si>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</si>
  <si>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</si>
  <si>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</si>
  <si>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</si>
  <si>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</si>
  <si>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</si>
  <si>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</si>
  <si>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</si>
  <si>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</si>
  <si>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</si>
  <si>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</si>
  <si>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</si>
  <si>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</si>
  <si>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</si>
  <si>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</si>
  <si>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</si>
  <si>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</si>
  <si>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</si>
  <si>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</si>
  <si>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</si>
  <si>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</si>
  <si>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</si>
  <si>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</si>
  <si>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</si>
  <si>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</si>
  <si>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</si>
  <si>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</si>
  <si>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</si>
  <si>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</si>
  <si>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</si>
  <si>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</si>
  <si>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</si>
  <si>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</si>
  <si>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</si>
  <si>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</si>
  <si>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</si>
  <si>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</si>
  <si>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</si>
  <si>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</si>
  <si>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</si>
  <si>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</si>
  <si>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</si>
  <si>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</si>
  <si>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</si>
  <si>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</si>
  <si>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</si>
  <si>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</si>
  <si>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</si>
  <si>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</si>
  <si>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</si>
  <si>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</si>
  <si>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</si>
  <si>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</si>
  <si>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</si>
  <si>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</si>
  <si>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</si>
  <si>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</si>
  <si>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</si>
  <si>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</si>
  <si>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</si>
  <si>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</si>
  <si>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</si>
  <si>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</si>
  <si>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</si>
  <si>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</si>
  <si>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</si>
  <si>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C35032</t>
  </si>
  <si>
    <t>C35998</t>
  </si>
  <si>
    <t>C35999</t>
  </si>
  <si>
    <t>Suma de ORDEN PAGO</t>
  </si>
  <si>
    <t>2</t>
  </si>
  <si>
    <t>3503</t>
  </si>
  <si>
    <t>8</t>
  </si>
  <si>
    <t>9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</si>
  <si>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</si>
  <si>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</si>
  <si>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</si>
  <si>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</si>
  <si>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</si>
  <si>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</si>
  <si>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</si>
  <si>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</si>
  <si>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</si>
  <si>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</si>
  <si>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</si>
  <si>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</si>
  <si>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PRESUPUESTAL  Octubre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</si>
</sst>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6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01.358741319447" createdVersion="6" refreshedVersion="8" minRefreshableVersion="3" recordCount="281" xr:uid="{00000000-000A-0000-FFFF-FFFF2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1483878851.0699999"/>
    </cacheField>
    <cacheField name="ORDEN PAGO" numFmtId="0">
      <sharedItems containsString="0" containsBlank="1" containsNumber="1" minValue="8110666" maxValue="1483878851.0699999"/>
    </cacheField>
    <cacheField name="PAGOS" numFmtId="0">
      <sharedItems containsString="0" containsBlank="1" containsNumber="1" minValue="8110666" maxValue="1483878851.06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7">
        <s v="A02"/>
        <s v="A03"/>
        <s v="A06"/>
        <s v="C35032"/>
        <s v="C35998"/>
        <s v="C35999"/>
        <s v="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01.358742013887" createdVersion="6" refreshedVersion="8" minRefreshableVersion="3" recordCount="12" xr:uid="{00000000-000A-0000-FFFF-FFFF20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01.358742129632" createdVersion="6" refreshedVersion="8" minRefreshableVersion="3" recordCount="281" xr:uid="{00000000-000A-0000-FFFF-FFFF1F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1483878851.0699999"/>
    </cacheField>
    <cacheField name="ORDEN PAGO" numFmtId="0">
      <sharedItems containsString="0" containsBlank="1" containsNumber="1" minValue="8110666" maxValue="1483878851.0699999"/>
    </cacheField>
    <cacheField name="PAGOS" numFmtId="0">
      <sharedItems containsString="0" containsBlank="1" containsNumber="1" minValue="8110666" maxValue="1483878851.06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7">
        <s v="A02"/>
        <s v="A03"/>
        <s v="A06"/>
        <s v="C35032"/>
        <s v="C35998"/>
        <s v="C35999"/>
        <s v="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69320434"/>
    <n v="69320434"/>
    <n v="69320434"/>
    <n v="6932043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61052093.02999997"/>
    <n v="461052093.02999997"/>
    <n v="461052093.02999997"/>
    <m/>
    <m/>
    <x v="1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1483878851.0699999"/>
    <n v="1483878851.0699999"/>
    <n v="1483878851.0699999"/>
    <m/>
    <m/>
    <x v="2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1316260000"/>
    <n v="1316260000"/>
    <n v="1316260000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69320434"/>
    <n v="69320434"/>
    <n v="69320434"/>
    <n v="6932043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61052093.02999997"/>
    <n v="461052093.02999997"/>
    <n v="461052093.02999997"/>
    <m/>
    <m/>
    <x v="1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1483878851.0699999"/>
    <n v="1483878851.0699999"/>
    <n v="1483878851.0699999"/>
    <m/>
    <m/>
    <x v="2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1316260000"/>
    <n v="1316260000"/>
    <n v="1316260000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9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8">
        <item x="6"/>
        <item m="1" x="7"/>
        <item m="1" x="11"/>
        <item m="1" x="10"/>
        <item x="3"/>
        <item x="4"/>
        <item x="5"/>
        <item m="1" x="13"/>
        <item m="1" x="14"/>
        <item x="0"/>
        <item x="1"/>
        <item x="2"/>
        <item m="1" x="16"/>
        <item m="1" x="8"/>
        <item m="1" x="12"/>
        <item m="1" x="9"/>
        <item m="1" x="15"/>
        <item t="default"/>
      </items>
    </pivotField>
  </pivotFields>
  <rowFields count="1">
    <field x="24"/>
  </rowFields>
  <rowItems count="8">
    <i>
      <x/>
    </i>
    <i>
      <x v="4"/>
    </i>
    <i>
      <x v="5"/>
    </i>
    <i>
      <x v="6"/>
    </i>
    <i>
      <x v="9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4" cacheId="9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6" cacheId="9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4">
      <pivotArea collapsedLevelsAreSubtotals="1" fieldPosition="0">
        <references count="1">
          <reference field="0" count="0"/>
        </references>
      </pivotArea>
    </format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9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12" cacheId="9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2" cacheId="9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9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9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9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55" zoomScaleNormal="98" zoomScaleSheetLayoutView="55" workbookViewId="0">
      <selection activeCell="N14" sqref="N14"/>
    </sheetView>
  </sheetViews>
  <sheetFormatPr baseColWidth="10" defaultRowHeight="15"/>
  <cols>
    <col min="1" max="1" width="66.44140625" style="89" customWidth="1"/>
    <col min="2" max="4" width="19.5546875" style="104" customWidth="1"/>
    <col min="5" max="5" width="23.5546875" style="104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7" t="s">
        <v>214</v>
      </c>
      <c r="B2" s="127"/>
      <c r="C2" s="127"/>
      <c r="D2" s="127"/>
      <c r="E2" s="127"/>
      <c r="F2" s="127"/>
      <c r="G2" s="127"/>
      <c r="H2" s="88"/>
      <c r="I2" s="88"/>
      <c r="J2" s="88"/>
      <c r="K2" s="88"/>
      <c r="L2" s="88"/>
      <c r="M2" s="88"/>
    </row>
    <row r="3" spans="1:13" ht="24">
      <c r="A3" s="128" t="s">
        <v>202</v>
      </c>
      <c r="B3" s="128"/>
      <c r="C3" s="128"/>
      <c r="D3" s="128"/>
      <c r="E3" s="128"/>
      <c r="F3" s="128"/>
      <c r="G3" s="128"/>
    </row>
    <row r="4" spans="1:13" ht="43.5" customHeight="1">
      <c r="A4" s="90" t="s">
        <v>107</v>
      </c>
      <c r="B4" s="91" t="s">
        <v>108</v>
      </c>
      <c r="C4" s="91" t="s">
        <v>208</v>
      </c>
      <c r="D4" s="91" t="s">
        <v>209</v>
      </c>
      <c r="E4" s="91" t="s">
        <v>210</v>
      </c>
      <c r="F4" s="91" t="s">
        <v>211</v>
      </c>
      <c r="G4" s="92" t="s">
        <v>212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203</v>
      </c>
      <c r="B6" s="107">
        <f t="shared" ref="B6:G6" si="0">+B7</f>
        <v>9124500</v>
      </c>
      <c r="C6" s="107">
        <f t="shared" si="0"/>
        <v>8110666</v>
      </c>
      <c r="D6" s="107">
        <f t="shared" si="0"/>
        <v>8110666</v>
      </c>
      <c r="E6" s="107">
        <f t="shared" si="0"/>
        <v>1013834</v>
      </c>
      <c r="F6" s="108">
        <f t="shared" si="0"/>
        <v>0.8888888158255247</v>
      </c>
      <c r="G6" s="108">
        <f t="shared" si="0"/>
        <v>0.8888888158255247</v>
      </c>
    </row>
    <row r="7" spans="1:13" ht="42.75">
      <c r="A7" s="96" t="s">
        <v>182</v>
      </c>
      <c r="B7" s="109">
        <f>GETPIVOTDATA("Suma de COMPROMISO",CRIS!$A$2,"CM - A","C35032")</f>
        <v>9124500</v>
      </c>
      <c r="C7" s="109">
        <f>GETPIVOTDATA("Suma de OBLIGACION",CRIS!$A$2,"CM - A","C35032")</f>
        <v>8110666</v>
      </c>
      <c r="D7" s="109">
        <f>GETPIVOTDATA("Suma de ORDEN PAGO",CRIS!$A$2,"CM - A","C35032")</f>
        <v>8110666</v>
      </c>
      <c r="E7" s="110">
        <f>+B7-C7</f>
        <v>1013834</v>
      </c>
      <c r="F7" s="111">
        <f>+C7/B7</f>
        <v>0.8888888158255247</v>
      </c>
      <c r="G7" s="112">
        <f>+D7/B7</f>
        <v>0.8888888158255247</v>
      </c>
    </row>
    <row r="8" spans="1:13" ht="36">
      <c r="A8" s="97" t="s">
        <v>112</v>
      </c>
      <c r="B8" s="107">
        <f>+B9+B10</f>
        <v>1846306690.99</v>
      </c>
      <c r="C8" s="107">
        <f>+C9+C10</f>
        <v>1718254124.3699999</v>
      </c>
      <c r="D8" s="107">
        <f>+D9+D10</f>
        <v>1718254124.3699999</v>
      </c>
      <c r="E8" s="107">
        <f>SUM(E9:E10)</f>
        <v>128052566.62</v>
      </c>
      <c r="F8" s="113">
        <f>+C8/B8</f>
        <v>0.9306439351355339</v>
      </c>
      <c r="G8" s="114">
        <f>+D8/B8</f>
        <v>0.9306439351355339</v>
      </c>
    </row>
    <row r="9" spans="1:13" ht="28.5">
      <c r="A9" s="98" t="s">
        <v>183</v>
      </c>
      <c r="B9" s="109">
        <f>GETPIVOTDATA("Suma de COMPROMISO",CRIS!$A$2,"CM - A","C35998")</f>
        <v>401996690.99000001</v>
      </c>
      <c r="C9" s="109">
        <f>GETPIVOTDATA("Suma de OBLIGACION",CRIS!$A$2,"CM - A","C35998")</f>
        <v>401994124.37</v>
      </c>
      <c r="D9" s="109">
        <f>GETPIVOTDATA("Suma de ORDEN PAGO",CRIS!$A$2,"CM - A","C35998")</f>
        <v>401994124.37</v>
      </c>
      <c r="E9" s="109">
        <f>+B9-C9</f>
        <v>2566.6200000047684</v>
      </c>
      <c r="F9" s="111">
        <f>+C9/B9</f>
        <v>0.99999361532057962</v>
      </c>
      <c r="G9" s="115">
        <f>+D9/B9</f>
        <v>0.99999361532057962</v>
      </c>
    </row>
    <row r="10" spans="1:13" ht="29.25" thickBot="1">
      <c r="A10" s="96" t="s">
        <v>184</v>
      </c>
      <c r="B10" s="109">
        <f>GETPIVOTDATA("Suma de COMPROMISO",CRIS!$A$2,"CM - A","C35999")</f>
        <v>1444310000</v>
      </c>
      <c r="C10" s="109">
        <f>GETPIVOTDATA("Suma de OBLIGACION",CRIS!$A$2,"CM - A","C35999")</f>
        <v>1316260000</v>
      </c>
      <c r="D10" s="109">
        <f>GETPIVOTDATA("Suma de ORDEN PAGO",CRIS!$A$2,"CM - A","C35999")</f>
        <v>1316260000</v>
      </c>
      <c r="E10" s="109">
        <f>+B10-C10</f>
        <v>128050000</v>
      </c>
      <c r="F10" s="111">
        <f>+C10/B10</f>
        <v>0.91134174796269496</v>
      </c>
      <c r="G10" s="115">
        <f>+D10/B10</f>
        <v>0.91134174796269496</v>
      </c>
    </row>
    <row r="11" spans="1:13" ht="37.5" customHeight="1" thickBot="1">
      <c r="A11" s="99" t="s">
        <v>113</v>
      </c>
      <c r="B11" s="107">
        <f>+B8+B6</f>
        <v>1855431190.99</v>
      </c>
      <c r="C11" s="107">
        <f>++C8+C6</f>
        <v>1726364790.3699999</v>
      </c>
      <c r="D11" s="107">
        <f>+D8+D6</f>
        <v>1726364790.3699999</v>
      </c>
      <c r="E11" s="107">
        <f>+E6+E8</f>
        <v>129066400.62</v>
      </c>
      <c r="F11" s="113">
        <f>+C11/B11</f>
        <v>0.93043859494938519</v>
      </c>
      <c r="G11" s="114">
        <f>+D11/B11</f>
        <v>0.93043859494938519</v>
      </c>
    </row>
    <row r="12" spans="1:13" ht="24">
      <c r="A12" s="129" t="s">
        <v>114</v>
      </c>
      <c r="B12" s="128"/>
      <c r="C12" s="128"/>
      <c r="D12" s="128"/>
      <c r="E12" s="128"/>
      <c r="F12" s="128"/>
      <c r="G12" s="128"/>
    </row>
    <row r="13" spans="1:13" ht="31.5">
      <c r="A13" s="90" t="s">
        <v>115</v>
      </c>
      <c r="B13" s="91" t="s">
        <v>108</v>
      </c>
      <c r="C13" s="91" t="s">
        <v>208</v>
      </c>
      <c r="D13" s="91" t="s">
        <v>209</v>
      </c>
      <c r="E13" s="91" t="s">
        <v>210</v>
      </c>
      <c r="F13" s="91" t="s">
        <v>211</v>
      </c>
      <c r="G13" s="92" t="s">
        <v>212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100" t="s">
        <v>116</v>
      </c>
      <c r="B15" s="116">
        <f>SUM(B16:B18)</f>
        <v>2732177495.7200003</v>
      </c>
      <c r="C15" s="116">
        <f>SUM(C16:C18)</f>
        <v>2095249538.4299998</v>
      </c>
      <c r="D15" s="116">
        <f>SUM(D16:D18)</f>
        <v>2095249538.4299998</v>
      </c>
      <c r="E15" s="116">
        <f>SUM(E16:E18)</f>
        <v>636927957.29000008</v>
      </c>
      <c r="F15" s="117">
        <f t="shared" ref="F15:F19" si="1">+C15/B15</f>
        <v>0.7668789973243838</v>
      </c>
      <c r="G15" s="118">
        <f t="shared" ref="G15:G19" si="2">+D15/B15</f>
        <v>0.7668789973243838</v>
      </c>
    </row>
    <row r="16" spans="1:13" ht="23.25">
      <c r="A16" s="101" t="s">
        <v>117</v>
      </c>
      <c r="B16" s="119">
        <f>GETPIVOTDATA("Suma de COMPROMISO",CRIS!$A$2,"CM - A","A02")</f>
        <v>69320434</v>
      </c>
      <c r="C16" s="119">
        <f>GETPIVOTDATA("Suma de OBLIGACION",CRIS!$A$2,"CM - A","A02")</f>
        <v>69320434</v>
      </c>
      <c r="D16" s="119">
        <f>GETPIVOTDATA("Suma de ORDEN PAGO",CRIS!$A$2,"CM - A","A02")</f>
        <v>69320434</v>
      </c>
      <c r="E16" s="109">
        <f>+B16-C16</f>
        <v>0</v>
      </c>
      <c r="F16" s="111">
        <f t="shared" si="1"/>
        <v>1</v>
      </c>
      <c r="G16" s="115">
        <f t="shared" si="2"/>
        <v>1</v>
      </c>
    </row>
    <row r="17" spans="1:7" ht="23.25">
      <c r="A17" s="101" t="s">
        <v>118</v>
      </c>
      <c r="B17" s="119">
        <f>GETPIVOTDATA("Suma de COMPROMISO",CRIS!$A$2,"CM - A","A03")</f>
        <v>593002505.72000003</v>
      </c>
      <c r="C17" s="119">
        <f>GETPIVOTDATA("Suma de OBLIGACION",CRIS!$A$2,"CM - A","A03")</f>
        <v>542050253.36000001</v>
      </c>
      <c r="D17" s="119">
        <f>GETPIVOTDATA("Suma de ORDEN PAGO",CRIS!$A$2,"CM - A","A03")</f>
        <v>542050253.36000001</v>
      </c>
      <c r="E17" s="109">
        <f>+B17-C17</f>
        <v>50952252.360000014</v>
      </c>
      <c r="F17" s="111">
        <f t="shared" si="1"/>
        <v>0.91407750916982078</v>
      </c>
      <c r="G17" s="115">
        <f t="shared" si="2"/>
        <v>0.91407750916982078</v>
      </c>
    </row>
    <row r="18" spans="1:7" ht="24" thickBot="1">
      <c r="A18" s="101" t="s">
        <v>119</v>
      </c>
      <c r="B18" s="119">
        <f>GETPIVOTDATA("Suma de COMPROMISO",CRIS!$A$2,"CM - A","A06")</f>
        <v>2069854556</v>
      </c>
      <c r="C18" s="119">
        <f>GETPIVOTDATA("Suma de OBLIGACION",CRIS!$A$2,"CM - A","A06")</f>
        <v>1483878851.0699999</v>
      </c>
      <c r="D18" s="119">
        <f>GETPIVOTDATA("Suma de ORDEN PAGO",CRIS!$A$2,"CM - A","A06")</f>
        <v>1483878851.0699999</v>
      </c>
      <c r="E18" s="109">
        <f>+B18-C18</f>
        <v>585975704.93000007</v>
      </c>
      <c r="F18" s="111">
        <f t="shared" si="1"/>
        <v>0.71690005791402089</v>
      </c>
      <c r="G18" s="115">
        <f t="shared" si="2"/>
        <v>0.71690005791402089</v>
      </c>
    </row>
    <row r="19" spans="1:7" ht="21" thickBot="1">
      <c r="A19" s="102" t="s">
        <v>120</v>
      </c>
      <c r="B19" s="120">
        <f>SUM(B16:B18)</f>
        <v>2732177495.7200003</v>
      </c>
      <c r="C19" s="120">
        <f>SUM(C16:C18)</f>
        <v>2095249538.4299998</v>
      </c>
      <c r="D19" s="120">
        <f>SUM(D16:D18)</f>
        <v>2095249538.4299998</v>
      </c>
      <c r="E19" s="120">
        <f>SUM(E16:E18)</f>
        <v>636927957.29000008</v>
      </c>
      <c r="F19" s="121">
        <f t="shared" si="1"/>
        <v>0.7668789973243838</v>
      </c>
      <c r="G19" s="121">
        <f t="shared" si="2"/>
        <v>0.7668789973243838</v>
      </c>
    </row>
    <row r="20" spans="1:7" ht="21" thickBot="1">
      <c r="A20" s="103"/>
      <c r="B20" s="122"/>
      <c r="C20" s="122"/>
      <c r="D20" s="122"/>
      <c r="E20" s="122"/>
      <c r="F20" s="123"/>
      <c r="G20" s="124"/>
    </row>
    <row r="21" spans="1:7" ht="21" thickBot="1">
      <c r="A21" s="102" t="s">
        <v>121</v>
      </c>
      <c r="B21" s="120">
        <f>+B19+B11</f>
        <v>4587608686.71</v>
      </c>
      <c r="C21" s="120">
        <f>+C19+C11</f>
        <v>3821614328.7999997</v>
      </c>
      <c r="D21" s="120">
        <f>+D19+D11</f>
        <v>3821614328.7999997</v>
      </c>
      <c r="E21" s="120">
        <f>+E19+E11</f>
        <v>765994357.91000009</v>
      </c>
      <c r="F21" s="121">
        <f>+C21/B21</f>
        <v>0.83302970889190364</v>
      </c>
      <c r="G21" s="121">
        <f>+D21/B21</f>
        <v>0.83302970889190364</v>
      </c>
    </row>
    <row r="22" spans="1:7">
      <c r="B22" s="125"/>
      <c r="C22" s="125"/>
      <c r="D22" s="125"/>
      <c r="E22" s="125"/>
      <c r="F22" s="126"/>
      <c r="G22" s="126"/>
    </row>
    <row r="28" spans="1:7">
      <c r="F28" s="105"/>
    </row>
    <row r="29" spans="1:7">
      <c r="F29" s="106"/>
    </row>
  </sheetData>
  <sheetProtection algorithmName="SHA-512" hashValue="aQfFt/BlWFZbmHng85kQUTLH4RzhPrm5IjuDR2C/dFs1oGJtEuoAD2rDUkjzchQJjCuZGvDOUQJmkg5iOSUnsw==" saltValue="eepjBULe8KoRA71HEM312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13" customWidth="1"/>
    <col min="3" max="3" width="15.88671875" style="13" customWidth="1"/>
    <col min="4" max="4" width="16.44140625" style="13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143</v>
      </c>
      <c r="B2" s="13" t="s">
        <v>207</v>
      </c>
      <c r="C2" s="13" t="s">
        <v>139</v>
      </c>
      <c r="D2" s="13" t="s">
        <v>197</v>
      </c>
    </row>
    <row r="3" spans="1:4">
      <c r="A3" s="79"/>
    </row>
    <row r="4" spans="1:4">
      <c r="A4" s="79" t="s">
        <v>194</v>
      </c>
      <c r="B4" s="13">
        <v>9124500</v>
      </c>
      <c r="C4" s="13">
        <v>8110666</v>
      </c>
      <c r="D4" s="13">
        <v>8110666</v>
      </c>
    </row>
    <row r="5" spans="1:4">
      <c r="A5" s="79" t="s">
        <v>195</v>
      </c>
      <c r="B5" s="13">
        <v>401996690.99000001</v>
      </c>
      <c r="C5" s="13">
        <v>401994124.37</v>
      </c>
      <c r="D5" s="13">
        <v>401994124.37</v>
      </c>
    </row>
    <row r="6" spans="1:4">
      <c r="A6" s="79" t="s">
        <v>196</v>
      </c>
      <c r="B6" s="13">
        <v>1444310000</v>
      </c>
      <c r="C6" s="13">
        <v>1316260000</v>
      </c>
      <c r="D6" s="13">
        <v>1316260000</v>
      </c>
    </row>
    <row r="7" spans="1:4">
      <c r="A7" s="79" t="s">
        <v>128</v>
      </c>
      <c r="B7" s="13">
        <v>69320434</v>
      </c>
      <c r="C7" s="13">
        <v>69320434</v>
      </c>
      <c r="D7" s="13">
        <v>69320434</v>
      </c>
    </row>
    <row r="8" spans="1:4">
      <c r="A8" s="79" t="s">
        <v>129</v>
      </c>
      <c r="B8" s="13">
        <v>593002505.72000003</v>
      </c>
      <c r="C8" s="13">
        <v>542050253.36000001</v>
      </c>
      <c r="D8" s="13">
        <v>542050253.36000001</v>
      </c>
    </row>
    <row r="9" spans="1:4">
      <c r="A9" s="79" t="s">
        <v>130</v>
      </c>
      <c r="B9" s="13">
        <v>2069854556</v>
      </c>
      <c r="C9" s="13">
        <v>1483878851.0699999</v>
      </c>
      <c r="D9" s="13">
        <v>1483878851.0699999</v>
      </c>
    </row>
    <row r="10" spans="1:4">
      <c r="A10" s="79" t="s">
        <v>138</v>
      </c>
      <c r="B10" s="13">
        <v>4587608686.71</v>
      </c>
      <c r="C10" s="13">
        <v>3821614328.8000002</v>
      </c>
      <c r="D10" s="13">
        <v>3821614328.8000002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K23" sqref="K23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22.33203125" hidden="1" customWidth="1"/>
  </cols>
  <sheetData>
    <row r="1" spans="1:26" ht="47.25">
      <c r="A1" s="22" t="s">
        <v>134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188</v>
      </c>
      <c r="H1" s="22" t="s">
        <v>12</v>
      </c>
      <c r="I1" s="22" t="s">
        <v>13</v>
      </c>
      <c r="J1" s="22" t="s">
        <v>189</v>
      </c>
      <c r="K1" s="22" t="s">
        <v>15</v>
      </c>
      <c r="L1" s="22" t="s">
        <v>192</v>
      </c>
      <c r="M1" s="22" t="s">
        <v>193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190</v>
      </c>
      <c r="S1" s="22" t="s">
        <v>191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145</v>
      </c>
      <c r="Y1" s="22" t="s">
        <v>144</v>
      </c>
      <c r="Z1" s="15" t="s">
        <v>142</v>
      </c>
    </row>
    <row r="2" spans="1:26">
      <c r="A2" s="16" t="s">
        <v>135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69320434</v>
      </c>
      <c r="U2" s="85">
        <v>69320434</v>
      </c>
      <c r="V2" s="84">
        <v>69320434</v>
      </c>
      <c r="W2" s="84">
        <v>69320434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A02</v>
      </c>
    </row>
    <row r="3" spans="1:26">
      <c r="A3" s="16" t="s">
        <v>135</v>
      </c>
      <c r="B3" s="81" t="s">
        <v>33</v>
      </c>
      <c r="C3" s="82" t="s">
        <v>34</v>
      </c>
      <c r="D3" s="83" t="s">
        <v>204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213</v>
      </c>
      <c r="J3" s="81"/>
      <c r="K3" s="81"/>
      <c r="L3" s="81"/>
      <c r="M3" s="81"/>
      <c r="N3" s="81" t="s">
        <v>205</v>
      </c>
      <c r="O3" s="81" t="s">
        <v>78</v>
      </c>
      <c r="P3" s="81" t="s">
        <v>40</v>
      </c>
      <c r="Q3" s="82" t="s">
        <v>206</v>
      </c>
      <c r="R3" s="84" t="s">
        <v>1</v>
      </c>
      <c r="S3" s="84" t="s">
        <v>1</v>
      </c>
      <c r="T3" s="84">
        <v>512004345.38999999</v>
      </c>
      <c r="U3" s="85">
        <v>461052093.02999997</v>
      </c>
      <c r="V3" s="84">
        <v>461052093.02999997</v>
      </c>
      <c r="W3" s="84">
        <v>461052093.02999997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6">
      <c r="A4" s="16" t="s">
        <v>135</v>
      </c>
      <c r="B4" s="81" t="s">
        <v>33</v>
      </c>
      <c r="C4" s="82" t="s">
        <v>34</v>
      </c>
      <c r="D4" s="83" t="s">
        <v>77</v>
      </c>
      <c r="E4" s="81" t="s">
        <v>36</v>
      </c>
      <c r="F4" s="81" t="s">
        <v>46</v>
      </c>
      <c r="G4" s="81" t="s">
        <v>78</v>
      </c>
      <c r="H4" s="81"/>
      <c r="I4" s="81"/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79</v>
      </c>
      <c r="R4" s="84" t="s">
        <v>1</v>
      </c>
      <c r="S4" s="84" t="s">
        <v>1</v>
      </c>
      <c r="T4" s="84">
        <v>80998160.329999998</v>
      </c>
      <c r="U4" s="85">
        <v>80998160.329999998</v>
      </c>
      <c r="V4" s="84">
        <v>80998160.329999998</v>
      </c>
      <c r="W4" s="84">
        <v>80998160.329999998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</row>
    <row r="5" spans="1:26">
      <c r="A5" s="16" t="s">
        <v>135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2069854556</v>
      </c>
      <c r="U5" s="85">
        <v>1483878851.0699999</v>
      </c>
      <c r="V5" s="84">
        <v>1483878851.0699999</v>
      </c>
      <c r="W5" s="84">
        <v>1483878851.0699999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A06</v>
      </c>
    </row>
    <row r="6" spans="1:26">
      <c r="A6" s="16" t="s">
        <v>135</v>
      </c>
      <c r="B6" s="81" t="s">
        <v>33</v>
      </c>
      <c r="C6" s="82" t="s">
        <v>34</v>
      </c>
      <c r="D6" s="83" t="s">
        <v>185</v>
      </c>
      <c r="E6" s="81" t="s">
        <v>95</v>
      </c>
      <c r="F6" s="81" t="s">
        <v>199</v>
      </c>
      <c r="G6" s="81" t="s">
        <v>97</v>
      </c>
      <c r="H6" s="81" t="s">
        <v>198</v>
      </c>
      <c r="I6" s="81" t="s">
        <v>1</v>
      </c>
      <c r="J6" s="81" t="s">
        <v>1</v>
      </c>
      <c r="K6" s="81" t="s">
        <v>1</v>
      </c>
      <c r="L6" s="81" t="s">
        <v>1</v>
      </c>
      <c r="M6" s="81" t="s">
        <v>1</v>
      </c>
      <c r="N6" s="81" t="s">
        <v>38</v>
      </c>
      <c r="O6" s="81" t="s">
        <v>39</v>
      </c>
      <c r="P6" s="81" t="s">
        <v>40</v>
      </c>
      <c r="Q6" s="82" t="s">
        <v>182</v>
      </c>
      <c r="R6" s="84" t="s">
        <v>1</v>
      </c>
      <c r="S6" s="84" t="s">
        <v>1</v>
      </c>
      <c r="T6" s="84">
        <v>9124500</v>
      </c>
      <c r="U6" s="85">
        <v>8110666</v>
      </c>
      <c r="V6" s="84">
        <v>8110666</v>
      </c>
      <c r="W6" s="84">
        <v>8110666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C35032</v>
      </c>
    </row>
    <row r="7" spans="1:26">
      <c r="A7" s="16" t="s">
        <v>135</v>
      </c>
      <c r="B7" s="81" t="s">
        <v>33</v>
      </c>
      <c r="C7" s="82" t="s">
        <v>34</v>
      </c>
      <c r="D7" s="83" t="s">
        <v>186</v>
      </c>
      <c r="E7" s="81" t="s">
        <v>95</v>
      </c>
      <c r="F7" s="81" t="s">
        <v>102</v>
      </c>
      <c r="G7" s="81" t="s">
        <v>97</v>
      </c>
      <c r="H7" s="81" t="s">
        <v>200</v>
      </c>
      <c r="I7" s="81"/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183</v>
      </c>
      <c r="R7" s="84" t="s">
        <v>1</v>
      </c>
      <c r="S7" s="84" t="s">
        <v>1</v>
      </c>
      <c r="T7" s="84">
        <v>401996690.99000001</v>
      </c>
      <c r="U7" s="85">
        <v>401994124.37</v>
      </c>
      <c r="V7" s="84">
        <v>401994124.37</v>
      </c>
      <c r="W7" s="84">
        <v>401994124.37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C35998</v>
      </c>
    </row>
    <row r="8" spans="1:26" ht="22.5">
      <c r="A8" s="16" t="s">
        <v>135</v>
      </c>
      <c r="B8" s="17" t="s">
        <v>33</v>
      </c>
      <c r="C8" s="16" t="s">
        <v>34</v>
      </c>
      <c r="D8" s="18" t="s">
        <v>187</v>
      </c>
      <c r="E8" s="17" t="s">
        <v>95</v>
      </c>
      <c r="F8" s="17" t="s">
        <v>102</v>
      </c>
      <c r="G8" s="17" t="s">
        <v>97</v>
      </c>
      <c r="H8" s="17" t="s">
        <v>201</v>
      </c>
      <c r="I8" s="17"/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184</v>
      </c>
      <c r="R8" s="19" t="s">
        <v>1</v>
      </c>
      <c r="S8" s="19" t="s">
        <v>1</v>
      </c>
      <c r="T8" s="19">
        <v>1444310000</v>
      </c>
      <c r="U8" s="19">
        <v>1316260000</v>
      </c>
      <c r="V8" s="19">
        <v>1316260000</v>
      </c>
      <c r="W8" s="19">
        <v>1316260000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C35999</v>
      </c>
    </row>
    <row r="9" spans="1:26">
      <c r="A9" s="16" t="s">
        <v>135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/>
      </c>
    </row>
    <row r="10" spans="1:26">
      <c r="A10" s="16" t="s">
        <v>135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/>
      </c>
    </row>
    <row r="11" spans="1:26">
      <c r="A11" s="16" t="s">
        <v>135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/>
      </c>
    </row>
    <row r="12" spans="1:26">
      <c r="A12" s="16" t="s">
        <v>135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/>
      </c>
    </row>
    <row r="13" spans="1:26">
      <c r="A13" s="16" t="s">
        <v>135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/>
      </c>
    </row>
    <row r="14" spans="1:26">
      <c r="A14" s="16" t="s">
        <v>135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/>
      </c>
    </row>
    <row r="15" spans="1:26">
      <c r="A15" s="16" t="s">
        <v>135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/>
      </c>
    </row>
    <row r="16" spans="1:26">
      <c r="A16" s="16" t="s">
        <v>135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135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135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135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135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135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135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135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136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136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136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136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136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136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0" t="s">
        <v>153</v>
      </c>
      <c r="B2" s="130"/>
      <c r="C2" s="130"/>
      <c r="D2" s="130"/>
      <c r="E2" s="130"/>
      <c r="F2" s="130"/>
      <c r="G2" s="130"/>
      <c r="H2" s="130"/>
      <c r="I2" s="130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143</v>
      </c>
      <c r="D3" t="s">
        <v>29</v>
      </c>
      <c r="F3" s="78" t="s">
        <v>143</v>
      </c>
      <c r="G3" t="s">
        <v>139</v>
      </c>
      <c r="I3" t="s">
        <v>172</v>
      </c>
      <c r="K3" s="78" t="s">
        <v>143</v>
      </c>
      <c r="P3" t="s">
        <v>108</v>
      </c>
      <c r="Q3" t="s">
        <v>174</v>
      </c>
    </row>
    <row r="4" spans="1:18">
      <c r="A4" s="79" t="s">
        <v>135</v>
      </c>
      <c r="C4" t="s">
        <v>135</v>
      </c>
      <c r="D4" s="13">
        <f t="shared" ref="D4:D15" si="0">B4</f>
        <v>0</v>
      </c>
      <c r="F4" s="79" t="s">
        <v>135</v>
      </c>
      <c r="G4" s="13"/>
      <c r="H4" t="s">
        <v>135</v>
      </c>
      <c r="I4" s="13">
        <f t="shared" ref="I4:I15" si="1">G4</f>
        <v>0</v>
      </c>
      <c r="J4" s="13"/>
      <c r="K4" s="79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136</v>
      </c>
      <c r="C5" t="s">
        <v>136</v>
      </c>
      <c r="D5" s="13">
        <f t="shared" si="0"/>
        <v>0</v>
      </c>
      <c r="F5" s="79" t="s">
        <v>136</v>
      </c>
      <c r="G5" s="13"/>
      <c r="H5" t="s">
        <v>136</v>
      </c>
      <c r="I5" s="13">
        <f t="shared" si="1"/>
        <v>0</v>
      </c>
      <c r="J5" s="13"/>
      <c r="K5" s="79" t="s">
        <v>136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137</v>
      </c>
      <c r="C6" t="s">
        <v>137</v>
      </c>
      <c r="D6" s="13">
        <f t="shared" si="0"/>
        <v>0</v>
      </c>
      <c r="F6" s="79" t="s">
        <v>137</v>
      </c>
      <c r="G6" s="13"/>
      <c r="H6" t="s">
        <v>137</v>
      </c>
      <c r="I6" s="13">
        <f t="shared" si="1"/>
        <v>0</v>
      </c>
      <c r="J6" s="13"/>
      <c r="K6" s="79" t="s">
        <v>137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140</v>
      </c>
      <c r="C7" t="s">
        <v>140</v>
      </c>
      <c r="D7" s="13">
        <f t="shared" si="0"/>
        <v>0</v>
      </c>
      <c r="F7" s="79" t="s">
        <v>140</v>
      </c>
      <c r="G7" s="13"/>
      <c r="H7" t="s">
        <v>140</v>
      </c>
      <c r="I7" s="13">
        <f t="shared" si="1"/>
        <v>0</v>
      </c>
      <c r="J7" s="13"/>
      <c r="K7" s="79" t="s">
        <v>140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141</v>
      </c>
      <c r="C8" t="s">
        <v>141</v>
      </c>
      <c r="D8" s="13">
        <f t="shared" si="0"/>
        <v>0</v>
      </c>
      <c r="F8" s="79" t="s">
        <v>141</v>
      </c>
      <c r="G8" s="13"/>
      <c r="H8" t="s">
        <v>141</v>
      </c>
      <c r="I8" s="13">
        <f t="shared" si="1"/>
        <v>0</v>
      </c>
      <c r="J8" s="13"/>
      <c r="K8" s="79" t="s">
        <v>141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146</v>
      </c>
      <c r="C9" t="s">
        <v>146</v>
      </c>
      <c r="D9" s="13">
        <f t="shared" si="0"/>
        <v>0</v>
      </c>
      <c r="F9" s="79" t="s">
        <v>146</v>
      </c>
      <c r="G9" s="13"/>
      <c r="H9" t="s">
        <v>146</v>
      </c>
      <c r="I9" s="13">
        <f t="shared" si="1"/>
        <v>0</v>
      </c>
      <c r="J9" s="13"/>
      <c r="K9" s="79" t="s">
        <v>146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147</v>
      </c>
      <c r="C10" t="s">
        <v>147</v>
      </c>
      <c r="D10" s="13">
        <f t="shared" si="0"/>
        <v>0</v>
      </c>
      <c r="F10" s="79" t="s">
        <v>147</v>
      </c>
      <c r="G10" s="13"/>
      <c r="H10" t="s">
        <v>147</v>
      </c>
      <c r="I10" s="13">
        <f t="shared" si="1"/>
        <v>0</v>
      </c>
      <c r="J10" s="13"/>
      <c r="K10" s="79" t="s">
        <v>147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148</v>
      </c>
      <c r="C11" t="s">
        <v>148</v>
      </c>
      <c r="D11" s="13">
        <f t="shared" si="0"/>
        <v>0</v>
      </c>
      <c r="F11" s="79" t="s">
        <v>148</v>
      </c>
      <c r="G11" s="13"/>
      <c r="H11" t="s">
        <v>148</v>
      </c>
      <c r="I11" s="13">
        <f t="shared" si="1"/>
        <v>0</v>
      </c>
      <c r="J11" s="13"/>
      <c r="K11" s="79" t="s">
        <v>148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149</v>
      </c>
      <c r="C12" t="s">
        <v>149</v>
      </c>
      <c r="D12" s="13">
        <f t="shared" si="0"/>
        <v>0</v>
      </c>
      <c r="F12" s="79" t="s">
        <v>149</v>
      </c>
      <c r="G12" s="13"/>
      <c r="H12" t="s">
        <v>149</v>
      </c>
      <c r="I12" s="13">
        <f t="shared" si="1"/>
        <v>0</v>
      </c>
      <c r="J12" s="13"/>
      <c r="K12" s="79" t="s">
        <v>149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150</v>
      </c>
      <c r="C13" t="s">
        <v>150</v>
      </c>
      <c r="D13" s="13">
        <f t="shared" si="0"/>
        <v>0</v>
      </c>
      <c r="F13" s="79" t="s">
        <v>150</v>
      </c>
      <c r="G13" s="13"/>
      <c r="H13" t="s">
        <v>150</v>
      </c>
      <c r="I13" s="13">
        <f t="shared" si="1"/>
        <v>0</v>
      </c>
      <c r="J13" s="13"/>
      <c r="K13" s="79" t="s">
        <v>150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151</v>
      </c>
      <c r="C14" t="s">
        <v>151</v>
      </c>
      <c r="D14" s="13">
        <f t="shared" si="0"/>
        <v>0</v>
      </c>
      <c r="F14" s="79" t="s">
        <v>151</v>
      </c>
      <c r="G14" s="13"/>
      <c r="H14" t="s">
        <v>151</v>
      </c>
      <c r="I14" s="13">
        <f t="shared" si="1"/>
        <v>0</v>
      </c>
      <c r="J14" s="13"/>
      <c r="K14" s="79" t="s">
        <v>151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152</v>
      </c>
      <c r="C15" t="s">
        <v>152</v>
      </c>
      <c r="D15" s="13">
        <f t="shared" si="0"/>
        <v>0</v>
      </c>
      <c r="F15" s="79" t="s">
        <v>152</v>
      </c>
      <c r="G15" s="13"/>
      <c r="H15" t="s">
        <v>152</v>
      </c>
      <c r="I15" s="13">
        <f t="shared" si="1"/>
        <v>0</v>
      </c>
      <c r="J15" s="13"/>
      <c r="K15" s="79" t="s">
        <v>152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170</v>
      </c>
      <c r="F16" s="79" t="s">
        <v>170</v>
      </c>
      <c r="G16" s="13"/>
      <c r="K16" s="79" t="s">
        <v>170</v>
      </c>
      <c r="M16" s="13"/>
    </row>
    <row r="17" spans="1:18">
      <c r="A17" s="79" t="s">
        <v>138</v>
      </c>
      <c r="F17" s="79" t="s">
        <v>138</v>
      </c>
      <c r="G17" s="135"/>
      <c r="K17" s="79" t="s">
        <v>138</v>
      </c>
    </row>
    <row r="21" spans="1:18">
      <c r="A21" s="130" t="s">
        <v>173</v>
      </c>
      <c r="B21" s="130"/>
      <c r="C21" s="130"/>
      <c r="D21" s="130"/>
      <c r="E21" s="130"/>
      <c r="F21" s="130"/>
      <c r="G21" s="130"/>
      <c r="H21" s="130"/>
      <c r="I21" s="130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143</v>
      </c>
      <c r="F22" s="78" t="s">
        <v>143</v>
      </c>
      <c r="G22" t="s">
        <v>139</v>
      </c>
      <c r="K22" s="78" t="s">
        <v>143</v>
      </c>
      <c r="P22" t="s">
        <v>108</v>
      </c>
      <c r="Q22" t="s">
        <v>174</v>
      </c>
    </row>
    <row r="23" spans="1:18">
      <c r="A23" s="79" t="s">
        <v>135</v>
      </c>
      <c r="C23" t="str">
        <f t="shared" ref="C23:C34" si="6">A23</f>
        <v>Enero</v>
      </c>
      <c r="D23" s="13">
        <f t="shared" ref="D23:D34" si="7">B23</f>
        <v>0</v>
      </c>
      <c r="F23" s="79" t="s">
        <v>135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136</v>
      </c>
      <c r="C24" t="str">
        <f t="shared" si="6"/>
        <v>Febrero</v>
      </c>
      <c r="D24" s="13">
        <f t="shared" si="7"/>
        <v>0</v>
      </c>
      <c r="F24" s="79" t="s">
        <v>136</v>
      </c>
      <c r="G24" s="13"/>
      <c r="H24" t="str">
        <f t="shared" si="8"/>
        <v>Febrero</v>
      </c>
      <c r="I24" s="13">
        <f t="shared" si="9"/>
        <v>0</v>
      </c>
      <c r="K24" s="79" t="s">
        <v>136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137</v>
      </c>
      <c r="C25" t="str">
        <f t="shared" si="6"/>
        <v>Marzo</v>
      </c>
      <c r="D25" s="13">
        <f t="shared" si="7"/>
        <v>0</v>
      </c>
      <c r="F25" s="79" t="s">
        <v>137</v>
      </c>
      <c r="G25" s="13"/>
      <c r="H25" t="str">
        <f t="shared" si="8"/>
        <v>Marzo</v>
      </c>
      <c r="I25" s="13">
        <f t="shared" si="9"/>
        <v>0</v>
      </c>
      <c r="K25" s="79" t="s">
        <v>137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140</v>
      </c>
      <c r="C26" t="str">
        <f t="shared" si="6"/>
        <v>Abril</v>
      </c>
      <c r="D26" s="13">
        <f t="shared" si="7"/>
        <v>0</v>
      </c>
      <c r="F26" s="79" t="s">
        <v>140</v>
      </c>
      <c r="G26" s="13"/>
      <c r="H26" t="str">
        <f t="shared" si="8"/>
        <v>Abril</v>
      </c>
      <c r="I26" s="13">
        <f t="shared" si="9"/>
        <v>0</v>
      </c>
      <c r="K26" s="79" t="s">
        <v>140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141</v>
      </c>
      <c r="C27" t="str">
        <f t="shared" si="6"/>
        <v>Mayo</v>
      </c>
      <c r="D27" s="13">
        <f t="shared" si="7"/>
        <v>0</v>
      </c>
      <c r="F27" s="79" t="s">
        <v>141</v>
      </c>
      <c r="G27" s="13"/>
      <c r="H27" t="str">
        <f t="shared" si="8"/>
        <v>Mayo</v>
      </c>
      <c r="I27" s="13">
        <f t="shared" si="9"/>
        <v>0</v>
      </c>
      <c r="K27" s="79" t="s">
        <v>141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146</v>
      </c>
      <c r="C28" t="str">
        <f t="shared" si="6"/>
        <v>Junio</v>
      </c>
      <c r="D28" s="13">
        <f t="shared" si="7"/>
        <v>0</v>
      </c>
      <c r="F28" s="79" t="s">
        <v>146</v>
      </c>
      <c r="G28" s="13"/>
      <c r="H28" t="str">
        <f t="shared" si="8"/>
        <v>Junio</v>
      </c>
      <c r="I28" s="13">
        <f t="shared" si="9"/>
        <v>0</v>
      </c>
      <c r="K28" s="79" t="s">
        <v>146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147</v>
      </c>
      <c r="C29" t="str">
        <f t="shared" si="6"/>
        <v>Julio</v>
      </c>
      <c r="D29" s="13">
        <f t="shared" si="7"/>
        <v>0</v>
      </c>
      <c r="F29" s="79" t="s">
        <v>147</v>
      </c>
      <c r="G29" s="13"/>
      <c r="H29" t="str">
        <f t="shared" si="8"/>
        <v>Julio</v>
      </c>
      <c r="I29" s="13">
        <f t="shared" si="9"/>
        <v>0</v>
      </c>
      <c r="K29" s="79" t="s">
        <v>147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148</v>
      </c>
      <c r="C30" t="str">
        <f t="shared" si="6"/>
        <v>Agosto</v>
      </c>
      <c r="D30" s="13">
        <f t="shared" si="7"/>
        <v>0</v>
      </c>
      <c r="F30" s="79" t="s">
        <v>148</v>
      </c>
      <c r="G30" s="13"/>
      <c r="H30" t="str">
        <f t="shared" si="8"/>
        <v>Agosto</v>
      </c>
      <c r="I30" s="13">
        <f t="shared" si="9"/>
        <v>0</v>
      </c>
      <c r="K30" s="79" t="s">
        <v>148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149</v>
      </c>
      <c r="C31" t="str">
        <f t="shared" si="6"/>
        <v>Septiembre</v>
      </c>
      <c r="D31" s="13">
        <f t="shared" si="7"/>
        <v>0</v>
      </c>
      <c r="F31" s="79" t="s">
        <v>149</v>
      </c>
      <c r="G31" s="13"/>
      <c r="H31" t="str">
        <f t="shared" si="8"/>
        <v>Septiembre</v>
      </c>
      <c r="I31" s="13">
        <f t="shared" si="9"/>
        <v>0</v>
      </c>
      <c r="K31" s="79" t="s">
        <v>149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150</v>
      </c>
      <c r="C32" t="str">
        <f t="shared" si="6"/>
        <v>Octubre</v>
      </c>
      <c r="D32" s="13">
        <f t="shared" si="7"/>
        <v>0</v>
      </c>
      <c r="F32" s="79" t="s">
        <v>150</v>
      </c>
      <c r="G32" s="13"/>
      <c r="H32" t="str">
        <f t="shared" si="8"/>
        <v>Octubre</v>
      </c>
      <c r="I32" s="13">
        <f t="shared" si="9"/>
        <v>0</v>
      </c>
      <c r="K32" s="79" t="s">
        <v>150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151</v>
      </c>
      <c r="C33" t="str">
        <f t="shared" si="6"/>
        <v>Noviembre</v>
      </c>
      <c r="D33" s="13">
        <f t="shared" si="7"/>
        <v>0</v>
      </c>
      <c r="F33" s="79" t="s">
        <v>151</v>
      </c>
      <c r="G33" s="13"/>
      <c r="H33" t="str">
        <f t="shared" si="8"/>
        <v>Noviembre</v>
      </c>
      <c r="I33" s="13">
        <f t="shared" si="9"/>
        <v>0</v>
      </c>
      <c r="K33" s="79" t="s">
        <v>151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152</v>
      </c>
      <c r="C34" t="str">
        <f t="shared" si="6"/>
        <v>Diciembre</v>
      </c>
      <c r="D34" s="13">
        <f t="shared" si="7"/>
        <v>0</v>
      </c>
      <c r="F34" s="79" t="s">
        <v>152</v>
      </c>
      <c r="G34" s="13"/>
      <c r="H34" t="str">
        <f t="shared" si="8"/>
        <v>Diciembre</v>
      </c>
      <c r="I34" s="13">
        <f t="shared" si="9"/>
        <v>0</v>
      </c>
      <c r="K34" s="79" t="s">
        <v>152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170</v>
      </c>
      <c r="F35" s="79" t="s">
        <v>170</v>
      </c>
      <c r="G35" s="13"/>
      <c r="K35" s="79" t="s">
        <v>170</v>
      </c>
      <c r="M35" s="13"/>
    </row>
    <row r="36" spans="1:18">
      <c r="A36" s="79" t="s">
        <v>138</v>
      </c>
      <c r="F36" s="79" t="s">
        <v>138</v>
      </c>
      <c r="G36" s="135"/>
      <c r="K36" s="79" t="s">
        <v>138</v>
      </c>
    </row>
    <row r="39" spans="1:18">
      <c r="B39" s="131" t="s">
        <v>166</v>
      </c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</row>
    <row r="41" spans="1:18">
      <c r="B41" s="78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t="s">
        <v>135</v>
      </c>
      <c r="C42" s="13">
        <v>3821614328.7999997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136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137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140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141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146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147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148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149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150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151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152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170</v>
      </c>
      <c r="C54" s="13"/>
    </row>
    <row r="55" spans="2:8">
      <c r="B55" t="s">
        <v>138</v>
      </c>
      <c r="C55" s="135">
        <v>3821614328.7999997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143</v>
      </c>
    </row>
    <row r="4" spans="1:1">
      <c r="A4" s="79" t="s">
        <v>135</v>
      </c>
    </row>
    <row r="5" spans="1:1">
      <c r="A5" s="80" t="s">
        <v>171</v>
      </c>
    </row>
    <row r="6" spans="1:1">
      <c r="A6" s="79" t="s">
        <v>136</v>
      </c>
    </row>
    <row r="7" spans="1:1">
      <c r="A7" s="80" t="s">
        <v>171</v>
      </c>
    </row>
    <row r="8" spans="1:1">
      <c r="A8" s="79" t="s">
        <v>137</v>
      </c>
    </row>
    <row r="9" spans="1:1">
      <c r="A9" s="80" t="s">
        <v>171</v>
      </c>
    </row>
    <row r="10" spans="1:1">
      <c r="A10" s="79" t="s">
        <v>140</v>
      </c>
    </row>
    <row r="11" spans="1:1">
      <c r="A11" s="80" t="s">
        <v>171</v>
      </c>
    </row>
    <row r="12" spans="1:1">
      <c r="A12" s="79" t="s">
        <v>141</v>
      </c>
    </row>
    <row r="13" spans="1:1">
      <c r="A13" s="80" t="s">
        <v>171</v>
      </c>
    </row>
    <row r="14" spans="1:1">
      <c r="A14" s="79" t="s">
        <v>146</v>
      </c>
    </row>
    <row r="15" spans="1:1">
      <c r="A15" s="80" t="s">
        <v>171</v>
      </c>
    </row>
    <row r="16" spans="1:1">
      <c r="A16" s="79" t="s">
        <v>147</v>
      </c>
    </row>
    <row r="17" spans="1:1">
      <c r="A17" s="80" t="s">
        <v>171</v>
      </c>
    </row>
    <row r="18" spans="1:1">
      <c r="A18" s="79" t="s">
        <v>148</v>
      </c>
    </row>
    <row r="19" spans="1:1">
      <c r="A19" s="80" t="s">
        <v>171</v>
      </c>
    </row>
    <row r="20" spans="1:1">
      <c r="A20" s="79" t="s">
        <v>149</v>
      </c>
    </row>
    <row r="21" spans="1:1">
      <c r="A21" s="80" t="s">
        <v>171</v>
      </c>
    </row>
    <row r="22" spans="1:1">
      <c r="A22" s="79" t="s">
        <v>150</v>
      </c>
    </row>
    <row r="23" spans="1:1">
      <c r="A23" s="80" t="s">
        <v>171</v>
      </c>
    </row>
    <row r="24" spans="1:1">
      <c r="A24" s="79" t="s">
        <v>151</v>
      </c>
    </row>
    <row r="25" spans="1:1">
      <c r="A25" s="80" t="s">
        <v>171</v>
      </c>
    </row>
    <row r="26" spans="1:1">
      <c r="A26" s="79" t="s">
        <v>152</v>
      </c>
    </row>
    <row r="27" spans="1:1">
      <c r="A27" s="80" t="s">
        <v>171</v>
      </c>
    </row>
    <row r="28" spans="1:1">
      <c r="A28" s="79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153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154</v>
      </c>
      <c r="B3" s="31" t="s">
        <v>155</v>
      </c>
      <c r="C3" s="32" t="s">
        <v>135</v>
      </c>
      <c r="D3" s="32" t="s">
        <v>136</v>
      </c>
      <c r="E3" s="32" t="s">
        <v>137</v>
      </c>
      <c r="F3" s="32" t="s">
        <v>140</v>
      </c>
      <c r="G3" s="32" t="s">
        <v>141</v>
      </c>
      <c r="H3" s="33" t="s">
        <v>146</v>
      </c>
      <c r="I3" s="32" t="s">
        <v>147</v>
      </c>
      <c r="J3" s="32" t="s">
        <v>148</v>
      </c>
      <c r="K3" s="32" t="s">
        <v>149</v>
      </c>
      <c r="L3" s="32" t="s">
        <v>150</v>
      </c>
      <c r="M3" s="32" t="s">
        <v>151</v>
      </c>
      <c r="N3" s="32" t="s">
        <v>152</v>
      </c>
      <c r="O3" s="32" t="s">
        <v>135</v>
      </c>
      <c r="P3" s="32" t="s">
        <v>136</v>
      </c>
      <c r="Q3" s="32" t="s">
        <v>137</v>
      </c>
      <c r="R3" s="32" t="s">
        <v>140</v>
      </c>
      <c r="S3" s="32" t="s">
        <v>141</v>
      </c>
      <c r="T3" s="33" t="s">
        <v>146</v>
      </c>
      <c r="U3" s="32" t="s">
        <v>147</v>
      </c>
      <c r="V3" s="32" t="s">
        <v>148</v>
      </c>
      <c r="W3" s="32" t="s">
        <v>149</v>
      </c>
      <c r="X3" s="32" t="s">
        <v>150</v>
      </c>
      <c r="Y3" s="32" t="s">
        <v>151</v>
      </c>
      <c r="Z3" s="32" t="s">
        <v>152</v>
      </c>
    </row>
    <row r="4" spans="1:26" ht="15.75">
      <c r="A4" s="34" t="s">
        <v>156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157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158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159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160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161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162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163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164</v>
      </c>
      <c r="B12" s="31" t="s">
        <v>155</v>
      </c>
      <c r="C12" s="32" t="s">
        <v>135</v>
      </c>
      <c r="D12" s="32" t="s">
        <v>136</v>
      </c>
      <c r="E12" s="32" t="s">
        <v>137</v>
      </c>
      <c r="F12" s="32" t="s">
        <v>140</v>
      </c>
      <c r="G12" s="32" t="s">
        <v>141</v>
      </c>
      <c r="H12" s="33" t="s">
        <v>146</v>
      </c>
      <c r="I12" s="32" t="s">
        <v>147</v>
      </c>
      <c r="J12" s="32" t="s">
        <v>148</v>
      </c>
      <c r="K12" s="32" t="s">
        <v>149</v>
      </c>
      <c r="L12" s="32" t="s">
        <v>150</v>
      </c>
      <c r="M12" s="32" t="s">
        <v>151</v>
      </c>
      <c r="N12" s="32" t="s">
        <v>152</v>
      </c>
      <c r="O12" s="32" t="s">
        <v>135</v>
      </c>
      <c r="P12" s="32" t="s">
        <v>136</v>
      </c>
      <c r="Q12" s="32" t="s">
        <v>137</v>
      </c>
      <c r="R12" s="32" t="s">
        <v>140</v>
      </c>
      <c r="S12" s="32" t="s">
        <v>141</v>
      </c>
      <c r="T12" s="33" t="s">
        <v>146</v>
      </c>
      <c r="U12" s="32" t="s">
        <v>147</v>
      </c>
      <c r="V12" s="32" t="s">
        <v>148</v>
      </c>
      <c r="W12" s="32" t="s">
        <v>149</v>
      </c>
      <c r="X12" s="32" t="s">
        <v>150</v>
      </c>
      <c r="Y12" s="32" t="s">
        <v>151</v>
      </c>
      <c r="Z12" s="32" t="s">
        <v>152</v>
      </c>
    </row>
    <row r="13" spans="1:26" ht="15.75">
      <c r="A13" s="34" t="s">
        <v>156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157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158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159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160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161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165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163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166</v>
      </c>
      <c r="B21" s="31" t="s">
        <v>155</v>
      </c>
      <c r="C21" s="32" t="s">
        <v>135</v>
      </c>
      <c r="D21" s="32" t="s">
        <v>136</v>
      </c>
      <c r="E21" s="32" t="s">
        <v>137</v>
      </c>
      <c r="F21" s="32" t="s">
        <v>140</v>
      </c>
      <c r="G21" s="32" t="s">
        <v>141</v>
      </c>
      <c r="H21" s="33" t="s">
        <v>146</v>
      </c>
      <c r="I21" s="32" t="s">
        <v>147</v>
      </c>
      <c r="J21" s="32" t="s">
        <v>148</v>
      </c>
      <c r="K21" s="32" t="s">
        <v>149</v>
      </c>
      <c r="L21" s="32" t="s">
        <v>150</v>
      </c>
      <c r="M21" s="32" t="s">
        <v>151</v>
      </c>
      <c r="N21" s="32" t="s">
        <v>152</v>
      </c>
      <c r="O21" s="32" t="s">
        <v>135</v>
      </c>
      <c r="P21" s="32" t="s">
        <v>136</v>
      </c>
      <c r="Q21" s="32" t="s">
        <v>137</v>
      </c>
      <c r="R21" s="32" t="s">
        <v>140</v>
      </c>
      <c r="S21" s="32" t="s">
        <v>141</v>
      </c>
      <c r="T21" s="33" t="s">
        <v>146</v>
      </c>
      <c r="U21" s="32" t="s">
        <v>147</v>
      </c>
      <c r="V21" s="32" t="s">
        <v>148</v>
      </c>
      <c r="W21" s="32" t="s">
        <v>149</v>
      </c>
      <c r="X21" s="32" t="s">
        <v>150</v>
      </c>
      <c r="Y21" s="32" t="s">
        <v>151</v>
      </c>
      <c r="Z21" s="32" t="s">
        <v>152</v>
      </c>
    </row>
    <row r="22" spans="1:26" ht="15.75">
      <c r="A22" s="34" t="s">
        <v>156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157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158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159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160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161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165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163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153</v>
      </c>
      <c r="B31" s="31" t="s">
        <v>155</v>
      </c>
      <c r="C31" s="31" t="s">
        <v>135</v>
      </c>
      <c r="D31" s="31" t="s">
        <v>136</v>
      </c>
      <c r="E31" s="31" t="s">
        <v>137</v>
      </c>
      <c r="F31" s="31" t="s">
        <v>140</v>
      </c>
      <c r="G31" s="31" t="s">
        <v>141</v>
      </c>
      <c r="H31" s="31" t="s">
        <v>146</v>
      </c>
      <c r="I31" s="31" t="s">
        <v>147</v>
      </c>
      <c r="J31" s="31" t="s">
        <v>148</v>
      </c>
      <c r="K31" s="31" t="s">
        <v>149</v>
      </c>
      <c r="L31" s="31" t="s">
        <v>150</v>
      </c>
      <c r="M31" s="31" t="s">
        <v>151</v>
      </c>
      <c r="N31" s="31" t="s">
        <v>152</v>
      </c>
      <c r="O31" s="50" t="s">
        <v>135</v>
      </c>
      <c r="P31" s="50" t="s">
        <v>136</v>
      </c>
      <c r="Q31" s="50" t="s">
        <v>137</v>
      </c>
      <c r="R31" s="50" t="s">
        <v>140</v>
      </c>
      <c r="S31" s="50" t="s">
        <v>141</v>
      </c>
      <c r="T31" s="50" t="s">
        <v>146</v>
      </c>
      <c r="U31" s="50" t="s">
        <v>147</v>
      </c>
      <c r="V31" s="50" t="s">
        <v>148</v>
      </c>
      <c r="W31" s="50" t="s">
        <v>149</v>
      </c>
      <c r="X31" s="50" t="s">
        <v>150</v>
      </c>
      <c r="Y31" s="50" t="s">
        <v>151</v>
      </c>
      <c r="Z31" s="50" t="s">
        <v>152</v>
      </c>
    </row>
    <row r="32" spans="1:26" ht="15.75">
      <c r="A32" s="34" t="s">
        <v>156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157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158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159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160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161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162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163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164</v>
      </c>
      <c r="B40" s="31" t="s">
        <v>155</v>
      </c>
      <c r="C40" s="32" t="s">
        <v>135</v>
      </c>
      <c r="D40" s="32" t="s">
        <v>136</v>
      </c>
      <c r="E40" s="32" t="s">
        <v>137</v>
      </c>
      <c r="F40" s="32" t="s">
        <v>140</v>
      </c>
      <c r="G40" s="32" t="s">
        <v>141</v>
      </c>
      <c r="H40" s="32" t="s">
        <v>146</v>
      </c>
      <c r="I40" s="32" t="s">
        <v>147</v>
      </c>
      <c r="J40" s="32" t="s">
        <v>148</v>
      </c>
      <c r="K40" s="32" t="s">
        <v>149</v>
      </c>
      <c r="L40" s="32" t="s">
        <v>150</v>
      </c>
      <c r="M40" s="32" t="s">
        <v>151</v>
      </c>
      <c r="N40" s="32" t="s">
        <v>152</v>
      </c>
      <c r="O40" s="54" t="s">
        <v>135</v>
      </c>
      <c r="P40" s="54" t="s">
        <v>136</v>
      </c>
      <c r="Q40" s="54" t="s">
        <v>137</v>
      </c>
      <c r="R40" s="54" t="s">
        <v>140</v>
      </c>
      <c r="S40" s="54" t="s">
        <v>141</v>
      </c>
      <c r="T40" s="54" t="s">
        <v>146</v>
      </c>
      <c r="U40" s="54" t="s">
        <v>147</v>
      </c>
      <c r="V40" s="54" t="s">
        <v>148</v>
      </c>
      <c r="W40" s="54" t="s">
        <v>149</v>
      </c>
      <c r="X40" s="54" t="s">
        <v>150</v>
      </c>
      <c r="Y40" s="54" t="s">
        <v>151</v>
      </c>
      <c r="Z40" s="54" t="s">
        <v>152</v>
      </c>
    </row>
    <row r="41" spans="1:26" ht="15.75">
      <c r="A41" s="34" t="s">
        <v>156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157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158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159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160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161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165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163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167</v>
      </c>
      <c r="B49" s="31" t="s">
        <v>155</v>
      </c>
      <c r="C49" s="32" t="s">
        <v>135</v>
      </c>
      <c r="D49" s="32" t="s">
        <v>136</v>
      </c>
      <c r="E49" s="32" t="s">
        <v>137</v>
      </c>
      <c r="F49" s="32" t="s">
        <v>140</v>
      </c>
      <c r="G49" s="32" t="s">
        <v>141</v>
      </c>
      <c r="H49" s="32" t="s">
        <v>146</v>
      </c>
      <c r="I49" s="32" t="s">
        <v>147</v>
      </c>
      <c r="J49" s="32" t="s">
        <v>148</v>
      </c>
      <c r="K49" s="32" t="s">
        <v>149</v>
      </c>
      <c r="L49" s="32" t="s">
        <v>150</v>
      </c>
      <c r="M49" s="32" t="s">
        <v>151</v>
      </c>
      <c r="N49" s="32" t="s">
        <v>152</v>
      </c>
      <c r="O49" s="54" t="s">
        <v>135</v>
      </c>
      <c r="P49" s="54" t="s">
        <v>136</v>
      </c>
      <c r="Q49" s="54" t="s">
        <v>137</v>
      </c>
      <c r="R49" s="54" t="s">
        <v>140</v>
      </c>
      <c r="S49" s="54" t="s">
        <v>141</v>
      </c>
      <c r="T49" s="54" t="s">
        <v>146</v>
      </c>
      <c r="U49" s="54" t="s">
        <v>147</v>
      </c>
      <c r="V49" s="54" t="s">
        <v>148</v>
      </c>
      <c r="W49" s="54" t="s">
        <v>149</v>
      </c>
      <c r="X49" s="54" t="s">
        <v>150</v>
      </c>
      <c r="Y49" s="54" t="s">
        <v>151</v>
      </c>
      <c r="Z49" s="54" t="s">
        <v>152</v>
      </c>
    </row>
    <row r="50" spans="1:26" ht="15.75">
      <c r="A50" s="34" t="s">
        <v>156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157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158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159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160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161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165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163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3" t="s">
        <v>115</v>
      </c>
      <c r="D59" s="134"/>
      <c r="E59" s="134"/>
      <c r="F59" s="134"/>
      <c r="G59" s="134"/>
      <c r="H59" s="134"/>
      <c r="I59" s="134"/>
      <c r="J59" s="134"/>
      <c r="K59" s="134"/>
      <c r="L59" s="134"/>
    </row>
    <row r="60" spans="1:26" ht="47.25">
      <c r="C60" s="56">
        <v>20.239999999999998</v>
      </c>
      <c r="D60" s="57" t="s">
        <v>168</v>
      </c>
      <c r="E60" s="58" t="s">
        <v>176</v>
      </c>
      <c r="F60" s="58" t="s">
        <v>177</v>
      </c>
      <c r="G60" s="59">
        <v>2023</v>
      </c>
      <c r="H60" s="58" t="s">
        <v>178</v>
      </c>
      <c r="I60" s="58" t="s">
        <v>179</v>
      </c>
      <c r="J60" s="72" t="s">
        <v>171</v>
      </c>
      <c r="K60" s="58" t="s">
        <v>180</v>
      </c>
      <c r="L60" s="58" t="s">
        <v>181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171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171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171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171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171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171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171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171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171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171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171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171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3" t="s">
        <v>169</v>
      </c>
      <c r="D74" s="134"/>
      <c r="E74" s="134"/>
      <c r="F74" s="134"/>
      <c r="G74" s="134"/>
      <c r="H74" s="134"/>
      <c r="I74" s="134"/>
      <c r="J74" s="134"/>
      <c r="K74" s="134"/>
      <c r="L74" s="134"/>
    </row>
    <row r="75" spans="3:14" ht="47.25">
      <c r="C75" s="56">
        <v>20.239999999999998</v>
      </c>
      <c r="D75" s="57" t="s">
        <v>168</v>
      </c>
      <c r="E75" s="58" t="s">
        <v>176</v>
      </c>
      <c r="F75" s="58" t="s">
        <v>177</v>
      </c>
      <c r="G75" s="59">
        <v>2023</v>
      </c>
      <c r="H75" s="58" t="s">
        <v>178</v>
      </c>
      <c r="I75" s="58" t="s">
        <v>179</v>
      </c>
      <c r="J75" s="72" t="s">
        <v>171</v>
      </c>
      <c r="K75" s="58" t="s">
        <v>180</v>
      </c>
      <c r="L75" s="58" t="s">
        <v>181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171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171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171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171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171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171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171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171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171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171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171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171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0.93043859494938519</v>
      </c>
      <c r="F88" s="65">
        <f>+Ejecucion!D11/Ejecucion!B11</f>
        <v>0.93043859494938519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2" t="s">
        <v>166</v>
      </c>
      <c r="D90" s="132"/>
      <c r="E90" s="132"/>
      <c r="F90" s="132"/>
      <c r="G90" s="132"/>
      <c r="H90" s="132"/>
      <c r="I90" s="132"/>
    </row>
    <row r="91" spans="3:14" ht="47.25">
      <c r="C91" s="56">
        <v>20.239999999999998</v>
      </c>
      <c r="D91" s="57" t="s">
        <v>168</v>
      </c>
      <c r="E91" s="58" t="s">
        <v>176</v>
      </c>
      <c r="F91" s="58" t="s">
        <v>177</v>
      </c>
      <c r="G91" s="59">
        <v>2023</v>
      </c>
      <c r="H91" s="58" t="s">
        <v>178</v>
      </c>
      <c r="I91" s="58" t="s">
        <v>179</v>
      </c>
      <c r="J91" s="72" t="s">
        <v>171</v>
      </c>
      <c r="K91" s="58" t="s">
        <v>180</v>
      </c>
      <c r="L91" s="58" t="s">
        <v>181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171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171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171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171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171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171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171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171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171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171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171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171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2024-11-05T13:37:08Z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