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4C8D4C44-8D0B-439C-842F-9DE5F6D031CC}" xr6:coauthVersionLast="47" xr6:coauthVersionMax="47" xr10:uidLastSave="{00000000-0000-0000-0000-000000000000}"/>
  <workbookProtection workbookAlgorithmName="SHA-512" workbookHashValue="CnCAq8bRwX8FH4/L30MZGtddsIboqe/bVUwUISfx3IHu7X088Jmofle0wmNBumAD/bi/v1aoPEqtlFy8bHRJdg==" workbookSaltValue="d40e76EageIwY3sxEQwq2g==" workbookSpinCount="100000" lockStructure="1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66" r:id="rId8"/>
    <pivotCache cacheId="67" r:id="rId9"/>
    <pivotCache cacheId="6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20" i="2"/>
  <c r="D7" i="2"/>
  <c r="B18" i="2"/>
  <c r="B11" i="2"/>
  <c r="C9" i="2"/>
  <c r="C20" i="2"/>
  <c r="B7" i="2"/>
  <c r="D12" i="2"/>
  <c r="B12" i="2"/>
  <c r="B19" i="2"/>
  <c r="D9" i="2"/>
  <c r="D11" i="2"/>
  <c r="D19" i="2"/>
  <c r="C19" i="2"/>
  <c r="C7" i="2"/>
  <c r="C11" i="2"/>
  <c r="D18" i="2"/>
  <c r="B9" i="2"/>
  <c r="C12" i="2"/>
  <c r="B20" i="2"/>
  <c r="C18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3" i="32"/>
  <c r="H43" i="32"/>
  <c r="H51" i="32"/>
  <c r="G53" i="32"/>
  <c r="H50" i="32"/>
  <c r="H44" i="32"/>
  <c r="G44" i="32"/>
  <c r="H47" i="32"/>
  <c r="H45" i="32"/>
  <c r="G48" i="32"/>
  <c r="G46" i="32"/>
  <c r="H49" i="32"/>
  <c r="G45" i="32"/>
  <c r="H42" i="32"/>
  <c r="G49" i="32"/>
  <c r="G50" i="32"/>
  <c r="H48" i="32"/>
  <c r="G52" i="32"/>
  <c r="G47" i="32"/>
  <c r="H52" i="32"/>
  <c r="G43" i="32"/>
  <c r="G42" i="32"/>
  <c r="G51" i="32"/>
  <c r="H46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0" i="11"/>
  <c r="I101" i="11"/>
  <c r="I102" i="11"/>
  <c r="I103" i="11"/>
  <c r="H92" i="11" a="1"/>
  <c r="H92" i="11" s="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2" i="11" l="1"/>
  <c r="H100" i="11"/>
  <c r="E79" i="11"/>
  <c r="H86" i="11"/>
  <c r="I99" i="11"/>
  <c r="E70" i="11"/>
  <c r="H101" i="11"/>
  <c r="H98" i="11"/>
  <c r="H97" i="11"/>
  <c r="H85" i="11"/>
  <c r="I98" i="11"/>
  <c r="H103" i="11"/>
  <c r="H99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96" i="11"/>
  <c r="F102" i="11"/>
  <c r="F101" i="11"/>
  <c r="F98" i="11"/>
  <c r="F94" i="11"/>
  <c r="F103" i="11"/>
  <c r="F97" i="11"/>
  <c r="F93" i="11"/>
  <c r="F9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<sst xmlns="http://schemas.openxmlformats.org/spreadsheetml/2006/main" count="2125" uniqueCount="225">
  <si>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</si>
  <si>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</si>
  <si>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</si>
  <si>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</si>
  <si>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</si>
  <si>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</si>
  <si>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</si>
  <si>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</si>
  <si>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</si>
  <si>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</si>
  <si>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</si>
  <si>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</si>
  <si>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</si>
  <si>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</si>
  <si>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</si>
  <si>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</si>
  <si>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</si>
  <si>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</si>
  <si>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</si>
  <si>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</si>
  <si>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</si>
  <si>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</si>
  <si>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</si>
  <si>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</si>
  <si>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</si>
  <si>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</si>
  <si>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</si>
  <si>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</si>
  <si>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</si>
  <si>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</si>
  <si>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</si>
  <si>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</si>
  <si>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</si>
  <si>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</si>
  <si>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</si>
  <si>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</si>
  <si>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</si>
  <si>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</si>
  <si>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</si>
  <si>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</si>
  <si>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</si>
  <si>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</si>
  <si>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</si>
  <si>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</si>
  <si>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</si>
  <si>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</si>
  <si>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</si>
  <si>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</si>
  <si>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</si>
  <si>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</si>
  <si>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</si>
  <si>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</si>
  <si>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</si>
  <si>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</si>
  <si>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</si>
  <si>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</si>
  <si>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</si>
  <si>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</si>
  <si>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</si>
  <si>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</si>
  <si>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</si>
  <si>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</si>
  <si>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</si>
  <si>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</si>
  <si>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</si>
  <si>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</si>
  <si>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</si>
  <si>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</si>
  <si>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</si>
  <si>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</si>
  <si>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</si>
  <si>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</si>
  <si>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</si>
  <si>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</si>
  <si>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</si>
  <si>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</si>
  <si>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</si>
  <si>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</si>
  <si>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</si>
  <si>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</si>
  <si>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</si>
  <si>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</si>
  <si>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</si>
  <si>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</si>
  <si>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</si>
  <si>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</si>
  <si>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</si>
  <si>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</si>
  <si>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</si>
  <si>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</si>
  <si>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</si>
  <si>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</si>
  <si>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</si>
  <si>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</si>
  <si>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</si>
  <si>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</si>
  <si>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</si>
  <si>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</si>
  <si>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</si>
  <si>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</si>
  <si>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</si>
  <si>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</si>
  <si>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</si>
  <si>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</si>
  <si>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</si>
  <si>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</si>
  <si>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</si>
  <si>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</si>
  <si>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</si>
  <si>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</si>
  <si>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</si>
  <si>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</si>
  <si>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</si>
  <si>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</si>
  <si>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</si>
  <si>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</si>
  <si>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</si>
  <si>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</si>
  <si>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</si>
  <si>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</si>
  <si>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</si>
  <si>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</si>
  <si>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</si>
  <si>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</si>
  <si>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</si>
  <si>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</si>
  <si>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</si>
  <si>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</si>
  <si>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</si>
  <si>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</si>
  <si>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</si>
  <si>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</si>
  <si>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</si>
  <si>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</si>
  <si>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</si>
  <si>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</si>
  <si>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</si>
  <si>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</si>
  <si>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</si>
  <si>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</si>
  <si>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</si>
  <si>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</si>
  <si>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</si>
  <si>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</si>
  <si>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</si>
  <si>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</si>
  <si>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</si>
  <si>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</si>
  <si>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</si>
  <si>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</si>
  <si>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</si>
  <si>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</si>
  <si>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</si>
  <si>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</si>
  <si>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</si>
  <si>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</si>
  <si>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</si>
  <si>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</si>
  <si>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</si>
  <si>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</si>
  <si>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</si>
  <si>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</si>
  <si>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</si>
  <si>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</si>
  <si>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</si>
  <si>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</si>
  <si>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</si>
  <si>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</si>
  <si>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</si>
  <si>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</si>
  <si>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</si>
  <si>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</si>
  <si>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</si>
  <si>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</si>
  <si>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</si>
  <si>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</si>
  <si>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</si>
  <si>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</si>
  <si>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</si>
  <si>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</si>
  <si>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</si>
  <si>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</si>
  <si>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</si>
  <si>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</si>
  <si>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</si>
  <si>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</si>
  <si>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</si>
  <si>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</si>
  <si>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</si>
  <si>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</si>
  <si>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</si>
  <si>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</si>
  <si>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</si>
  <si>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</si>
  <si>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</si>
  <si>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</si>
  <si>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</si>
  <si>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</si>
  <si>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</si>
  <si>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</si>
  <si>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</si>
  <si>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</si>
  <si>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</si>
  <si>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</si>
  <si>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</si>
  <si>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</si>
  <si>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</si>
  <si>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</si>
  <si>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</si>
  <si>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</si>
  <si>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</si>
  <si>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</si>
  <si>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</si>
  <si>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</si>
  <si>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</si>
  <si>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</si>
  <si>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</si>
  <si>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</si>
  <si>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</si>
  <si>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</si>
  <si>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</si>
  <si>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</si>
  <si>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PRESUPUESTAL </t>
  </si>
  <si>
    <t xml:space="preserve">2024 ( Millones) </t>
  </si>
  <si>
    <t xml:space="preserve">EJECUCIÓN PRESUPUESTAL  Noviembre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</si>
</sst>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2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07487384258" createdVersion="6" refreshedVersion="8" minRefreshableVersion="3" recordCount="282" xr:uid="{00000000-000A-0000-FFFF-FFFF05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8" u="1"/>
        <s v="A0104" u="1"/>
        <s v="A0604" u="1"/>
        <s v="A0103" u="1"/>
        <s v="A0102" u="1"/>
        <s v="B1001" u="1"/>
        <s v="A01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07487500003" createdVersion="6" refreshedVersion="8" minRefreshableVersion="3" recordCount="282" xr:uid="{00000000-000A-0000-FFFF-FFFF09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101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07487962965" createdVersion="6" refreshedVersion="8" minRefreshableVersion="3" recordCount="12" xr:uid="{00000000-000A-0000-FFFF-FFFF0D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6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14"/>
        <item m="1" x="12"/>
        <item m="1" x="11"/>
        <item m="1" x="9"/>
        <item x="0"/>
        <item m="1" x="18"/>
        <item m="1" x="15"/>
        <item x="1"/>
        <item x="2"/>
        <item m="1" x="10"/>
        <item m="1" x="8"/>
        <item m="1" x="16"/>
        <item m="1" x="13"/>
        <item x="3"/>
        <item x="4"/>
        <item m="1" x="17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6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6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6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6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6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6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6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6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tabSelected="1" view="pageBreakPreview" zoomScale="55" zoomScaleNormal="98" zoomScaleSheetLayoutView="55" workbookViewId="0">
      <selection activeCell="A2" sqref="A2:G2"/>
    </sheetView>
  </sheetViews>
  <sheetFormatPr baseColWidth="10" defaultRowHeight="15"/>
  <cols>
    <col min="1" max="1" width="66.44140625" style="82" customWidth="1"/>
    <col min="2" max="4" width="19.5546875" style="98" customWidth="1"/>
    <col min="5" max="5" width="23.5546875" style="98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3" t="s">
        <v>224</v>
      </c>
      <c r="B2" s="123"/>
      <c r="C2" s="123"/>
      <c r="D2" s="123"/>
      <c r="E2" s="123"/>
      <c r="F2" s="123"/>
      <c r="G2" s="123"/>
      <c r="H2" s="81"/>
      <c r="I2" s="81"/>
      <c r="J2" s="81"/>
      <c r="K2" s="81"/>
      <c r="L2" s="81"/>
      <c r="M2" s="81"/>
    </row>
    <row r="3" spans="1:13" ht="24">
      <c r="A3" s="124" t="s">
        <v>128</v>
      </c>
      <c r="B3" s="124"/>
      <c r="C3" s="124"/>
      <c r="D3" s="124"/>
      <c r="E3" s="124"/>
      <c r="F3" s="124"/>
      <c r="G3" s="124"/>
    </row>
    <row r="4" spans="1:13" ht="43.5" customHeight="1">
      <c r="A4" s="83" t="s">
        <v>107</v>
      </c>
      <c r="B4" s="84" t="s">
        <v>110</v>
      </c>
      <c r="C4" s="84" t="s">
        <v>211</v>
      </c>
      <c r="D4" s="84" t="s">
        <v>212</v>
      </c>
      <c r="E4" s="84" t="s">
        <v>213</v>
      </c>
      <c r="F4" s="84" t="s">
        <v>214</v>
      </c>
      <c r="G4" s="85" t="s">
        <v>215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114</v>
      </c>
      <c r="F5" s="84" t="s">
        <v>115</v>
      </c>
      <c r="G5" s="85" t="s">
        <v>116</v>
      </c>
    </row>
    <row r="6" spans="1:13" ht="36">
      <c r="A6" s="88" t="s">
        <v>117</v>
      </c>
      <c r="B6" s="101">
        <f t="shared" ref="B6:G6" si="0">+B7</f>
        <v>6526870.3300000001</v>
      </c>
      <c r="C6" s="101">
        <f t="shared" si="0"/>
        <v>6526870.3300000001</v>
      </c>
      <c r="D6" s="101">
        <f t="shared" si="0"/>
        <v>6526870.3300000001</v>
      </c>
      <c r="E6" s="101">
        <f t="shared" si="0"/>
        <v>0</v>
      </c>
      <c r="F6" s="102">
        <f t="shared" si="0"/>
        <v>1</v>
      </c>
      <c r="G6" s="102">
        <f t="shared" si="0"/>
        <v>1</v>
      </c>
    </row>
    <row r="7" spans="1:13" ht="28.5">
      <c r="A7" s="89" t="s">
        <v>190</v>
      </c>
      <c r="B7" s="103">
        <f>GETPIVOTDATA("OBLIGACION",CRIS!A4,"CM - A","C35022")</f>
        <v>6526870.3300000001</v>
      </c>
      <c r="C7" s="103">
        <f>GETPIVOTDATA("Suma de ORDEN PAGO",CRIS!A4,"CM - A","C35022")</f>
        <v>6526870.3300000001</v>
      </c>
      <c r="D7" s="103">
        <f>GETPIVOTDATA("Suma de PAGOS",CRIS!A4,"CM - A","C35022")</f>
        <v>6526870.3300000001</v>
      </c>
      <c r="E7" s="104">
        <f>+B7-C7</f>
        <v>0</v>
      </c>
      <c r="F7" s="105">
        <f>+C7/B7</f>
        <v>1</v>
      </c>
      <c r="G7" s="106">
        <f>+D7/B7</f>
        <v>1</v>
      </c>
    </row>
    <row r="8" spans="1:13" ht="36">
      <c r="A8" s="90" t="s">
        <v>191</v>
      </c>
      <c r="B8" s="101">
        <f>+B9</f>
        <v>6372666</v>
      </c>
      <c r="C8" s="101">
        <f>+C9</f>
        <v>6372666</v>
      </c>
      <c r="D8" s="101">
        <f>+D9</f>
        <v>6372666</v>
      </c>
      <c r="E8" s="101">
        <f>SUM(E9:E11)</f>
        <v>0</v>
      </c>
      <c r="F8" s="107">
        <f>+C8/B8</f>
        <v>1</v>
      </c>
      <c r="G8" s="108">
        <f>+D8/B8</f>
        <v>1</v>
      </c>
    </row>
    <row r="9" spans="1:13" ht="42.75">
      <c r="A9" s="91" t="s">
        <v>192</v>
      </c>
      <c r="B9" s="103">
        <f>GETPIVOTDATA("OBLIGACION",CRIS!A4,"CM - A","C35032")</f>
        <v>6372666</v>
      </c>
      <c r="C9" s="103">
        <f>GETPIVOTDATA("Suma de ORDEN PAGO",CRIS!A4,"CM - A","C35032")</f>
        <v>6372666</v>
      </c>
      <c r="D9" s="103">
        <f>GETPIVOTDATA("Suma de PAGOS",CRIS!A4,"CM - A","C35032")</f>
        <v>6372666</v>
      </c>
      <c r="E9" s="103">
        <f>+B9-C9</f>
        <v>0</v>
      </c>
      <c r="F9" s="105">
        <f>+C9/B9</f>
        <v>1</v>
      </c>
      <c r="G9" s="109">
        <f>+D9/B9</f>
        <v>1</v>
      </c>
    </row>
    <row r="10" spans="1:13" ht="36">
      <c r="A10" s="90" t="s">
        <v>118</v>
      </c>
      <c r="B10" s="101">
        <f t="shared" ref="B10:G10" si="1">+B11+B12</f>
        <v>3254732699.23</v>
      </c>
      <c r="C10" s="101">
        <f t="shared" si="1"/>
        <v>3254732699.23</v>
      </c>
      <c r="D10" s="101">
        <f t="shared" si="1"/>
        <v>3254732699.23</v>
      </c>
      <c r="E10" s="101">
        <f t="shared" si="1"/>
        <v>0</v>
      </c>
      <c r="F10" s="107">
        <f t="shared" si="1"/>
        <v>2</v>
      </c>
      <c r="G10" s="108">
        <f t="shared" si="1"/>
        <v>2</v>
      </c>
    </row>
    <row r="11" spans="1:13" ht="28.5">
      <c r="A11" s="89" t="s">
        <v>193</v>
      </c>
      <c r="B11" s="103">
        <f>GETPIVOTDATA("OBLIGACION",CRIS!A4,"CM - A","C35998")</f>
        <v>446735056.5</v>
      </c>
      <c r="C11" s="103">
        <f>GETPIVOTDATA("Suma de ORDEN PAGO",CRIS!A4,"CM - A","C35998")</f>
        <v>446735056.5</v>
      </c>
      <c r="D11" s="103">
        <f>GETPIVOTDATA("Suma de PAGOS",CRIS!A4,"CM - A","C35998")</f>
        <v>446735056.5</v>
      </c>
      <c r="E11" s="103">
        <f>+B11-C11</f>
        <v>0</v>
      </c>
      <c r="F11" s="105">
        <f>+C11/B11</f>
        <v>1</v>
      </c>
      <c r="G11" s="109">
        <f>+D11/B11</f>
        <v>1</v>
      </c>
    </row>
    <row r="12" spans="1:13" ht="29.25" thickBot="1">
      <c r="A12" s="92" t="s">
        <v>194</v>
      </c>
      <c r="B12" s="103">
        <f>GETPIVOTDATA("OBLIGACION",CRIS!A4,"CM - A","C35999")</f>
        <v>2807997642.73</v>
      </c>
      <c r="C12" s="103">
        <f>GETPIVOTDATA("Suma de ORDEN PAGO",CRIS!A4,"CM - A","C35999")</f>
        <v>2807997642.73</v>
      </c>
      <c r="D12" s="103">
        <f>GETPIVOTDATA("Suma de ORDEN PAGO",CRIS!A4,"CM - A","C35999")</f>
        <v>2807997642.73</v>
      </c>
      <c r="E12" s="103">
        <f>+B12-C12</f>
        <v>0</v>
      </c>
      <c r="F12" s="105">
        <f>+C12/B12</f>
        <v>1</v>
      </c>
      <c r="G12" s="109">
        <f>+D12/B12</f>
        <v>1</v>
      </c>
    </row>
    <row r="13" spans="1:13" ht="37.5" customHeight="1" thickBot="1">
      <c r="A13" s="93" t="s">
        <v>119</v>
      </c>
      <c r="B13" s="101">
        <f>+B10+B8+B6</f>
        <v>3267632235.5599999</v>
      </c>
      <c r="C13" s="101">
        <f>+C10+C8+C6</f>
        <v>3267632235.5599999</v>
      </c>
      <c r="D13" s="101">
        <f>+D10+D8+D6</f>
        <v>3267632235.5599999</v>
      </c>
      <c r="E13" s="101">
        <f>+E6+E8</f>
        <v>0</v>
      </c>
      <c r="F13" s="107">
        <f>+C13/B13</f>
        <v>1</v>
      </c>
      <c r="G13" s="108">
        <f>+D13/B13</f>
        <v>1</v>
      </c>
    </row>
    <row r="14" spans="1:13" ht="24">
      <c r="A14" s="125" t="s">
        <v>120</v>
      </c>
      <c r="B14" s="124"/>
      <c r="C14" s="124"/>
      <c r="D14" s="124"/>
      <c r="E14" s="124"/>
      <c r="F14" s="124"/>
      <c r="G14" s="124"/>
    </row>
    <row r="15" spans="1:13" ht="31.5">
      <c r="A15" s="83" t="s">
        <v>121</v>
      </c>
      <c r="B15" s="87" t="s">
        <v>108</v>
      </c>
      <c r="C15" s="87" t="s">
        <v>109</v>
      </c>
      <c r="D15" s="87" t="s">
        <v>110</v>
      </c>
      <c r="E15" s="87" t="s">
        <v>111</v>
      </c>
      <c r="F15" s="84" t="s">
        <v>112</v>
      </c>
      <c r="G15" s="85" t="s">
        <v>113</v>
      </c>
    </row>
    <row r="16" spans="1:13" ht="15.75">
      <c r="A16" s="83"/>
      <c r="B16" s="87">
        <v>-1</v>
      </c>
      <c r="C16" s="87">
        <v>-2</v>
      </c>
      <c r="D16" s="87">
        <v>-3</v>
      </c>
      <c r="E16" s="87" t="s">
        <v>114</v>
      </c>
      <c r="F16" s="84" t="s">
        <v>115</v>
      </c>
      <c r="G16" s="85" t="s">
        <v>116</v>
      </c>
    </row>
    <row r="17" spans="1:7" ht="24">
      <c r="A17" s="94" t="s">
        <v>122</v>
      </c>
      <c r="B17" s="110">
        <f>SUM(B18:B20)</f>
        <v>1897183839.6799998</v>
      </c>
      <c r="C17" s="110">
        <f>SUM(C18:C20)</f>
        <v>1897183839.6799998</v>
      </c>
      <c r="D17" s="110">
        <f>SUM(D18:D20)</f>
        <v>1897183839.6799998</v>
      </c>
      <c r="E17" s="110">
        <f>SUM(E18:E20)</f>
        <v>0</v>
      </c>
      <c r="F17" s="111">
        <f t="shared" ref="F17:F21" si="2">+C17/B17</f>
        <v>1</v>
      </c>
      <c r="G17" s="112">
        <f t="shared" ref="G17:G21" si="3">+D17/B17</f>
        <v>1</v>
      </c>
    </row>
    <row r="18" spans="1:7" ht="23.25">
      <c r="A18" s="95" t="s">
        <v>123</v>
      </c>
      <c r="B18" s="113">
        <f>GETPIVOTDATA("Suma de OBLIGACION",CRIS!A4,"CM - A","A02")</f>
        <v>1343674204.8199999</v>
      </c>
      <c r="C18" s="113">
        <f>GETPIVOTDATA("Suma de ORDEN PAGO",CRIS!A4,"CM - A","A02")</f>
        <v>1343674204.8199999</v>
      </c>
      <c r="D18" s="113">
        <f>GETPIVOTDATA("Suma de PAGOS",CRIS!A4,"CM - A","A02")</f>
        <v>1343674204.8199999</v>
      </c>
      <c r="E18" s="103">
        <f>+B18-C18</f>
        <v>0</v>
      </c>
      <c r="F18" s="105">
        <f t="shared" si="2"/>
        <v>1</v>
      </c>
      <c r="G18" s="109">
        <f t="shared" si="3"/>
        <v>1</v>
      </c>
    </row>
    <row r="19" spans="1:7" ht="23.25">
      <c r="A19" s="95" t="s">
        <v>124</v>
      </c>
      <c r="B19" s="113">
        <f>GETPIVOTDATA("Suma de OBLIGACION",CRIS!A4,"CM - A","A0302")</f>
        <v>31432929.859999999</v>
      </c>
      <c r="C19" s="113">
        <f>GETPIVOTDATA("Suma de ORDEN PAGO",CRIS!A4,"CM - A","A0302")</f>
        <v>31432929.859999999</v>
      </c>
      <c r="D19" s="113">
        <f>GETPIVOTDATA("Suma de PAGOS",CRIS!A4,"CM - A","A0302")</f>
        <v>31432929.859999999</v>
      </c>
      <c r="E19" s="103">
        <f>+B19-C19</f>
        <v>0</v>
      </c>
      <c r="F19" s="105">
        <f t="shared" si="2"/>
        <v>1</v>
      </c>
      <c r="G19" s="109">
        <f t="shared" si="3"/>
        <v>1</v>
      </c>
    </row>
    <row r="20" spans="1:7" ht="24" thickBot="1">
      <c r="A20" s="95" t="s">
        <v>125</v>
      </c>
      <c r="B20" s="113">
        <f>GETPIVOTDATA("Suma de OBLIGACION",CRIS!A4,"CM - A","A0303")</f>
        <v>522076705</v>
      </c>
      <c r="C20" s="113">
        <f>GETPIVOTDATA("Suma de ORDEN PAGO",CRIS!A4,"CM - A","A0303")</f>
        <v>522076705</v>
      </c>
      <c r="D20" s="113">
        <f>GETPIVOTDATA("Suma de PAGOS",CRIS!A4,"CM - A","A0303")</f>
        <v>522076705</v>
      </c>
      <c r="E20" s="103">
        <f>+B20-C20</f>
        <v>0</v>
      </c>
      <c r="F20" s="105">
        <f t="shared" si="2"/>
        <v>1</v>
      </c>
      <c r="G20" s="109">
        <f t="shared" si="3"/>
        <v>1</v>
      </c>
    </row>
    <row r="21" spans="1:7" ht="21" thickBot="1">
      <c r="A21" s="96" t="s">
        <v>126</v>
      </c>
      <c r="B21" s="114">
        <f>SUM(B18:B20)</f>
        <v>1897183839.6799998</v>
      </c>
      <c r="C21" s="114">
        <f>SUM(C18:C20)</f>
        <v>1897183839.6799998</v>
      </c>
      <c r="D21" s="114">
        <f>SUM(D18:D20)</f>
        <v>1897183839.6799998</v>
      </c>
      <c r="E21" s="114">
        <f>SUM(E18:E20)</f>
        <v>0</v>
      </c>
      <c r="F21" s="115">
        <f t="shared" si="2"/>
        <v>1</v>
      </c>
      <c r="G21" s="115">
        <f t="shared" si="3"/>
        <v>1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127</v>
      </c>
      <c r="B23" s="114">
        <f>+B21+B13</f>
        <v>5164816075.2399998</v>
      </c>
      <c r="C23" s="114">
        <f>+C21+C13</f>
        <v>5164816075.2399998</v>
      </c>
      <c r="D23" s="114">
        <f>+D21+D13</f>
        <v>5164816075.2399998</v>
      </c>
      <c r="E23" s="114">
        <f>+E21+E13</f>
        <v>0</v>
      </c>
      <c r="F23" s="115">
        <f>+C23/B23</f>
        <v>1</v>
      </c>
      <c r="G23" s="115">
        <f>+D23/B23</f>
        <v>1</v>
      </c>
    </row>
    <row r="24" spans="1:7">
      <c r="B24" s="119"/>
      <c r="C24" s="119"/>
      <c r="D24" s="119"/>
      <c r="E24" s="119"/>
      <c r="F24" s="120"/>
      <c r="G24" s="120"/>
    </row>
    <row r="30" spans="1:7">
      <c r="F30" s="99"/>
    </row>
    <row r="31" spans="1:7">
      <c r="F31" s="100"/>
    </row>
  </sheetData>
  <sheetProtection algorithmName="SHA-512" hashValue="4ZW8k75st7X3qK0N0d3OH1ih8qLw9uPL4YfGgCALbMqQlIy40Lg8qs4lgp8H3mYmSssoox4mKjBC5w97ovDWcA==" saltValue="P/R0sYGrmg1IEs4O7qK4ow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21" t="s">
        <v>150</v>
      </c>
      <c r="B4" s="13" t="s">
        <v>146</v>
      </c>
      <c r="C4" s="13" t="s">
        <v>209</v>
      </c>
      <c r="D4" s="13" t="s">
        <v>210</v>
      </c>
      <c r="H4" s="126">
        <f ca="1">TODAY()</f>
        <v>45628</v>
      </c>
      <c r="I4" s="126"/>
      <c r="J4" s="126"/>
      <c r="K4" t="str">
        <f ca="1">TEXT(H4,"mmmm")</f>
        <v>diciembre</v>
      </c>
    </row>
    <row r="5" spans="1:11">
      <c r="A5" s="122"/>
      <c r="B5" s="13"/>
      <c r="C5" s="13"/>
      <c r="D5" s="13"/>
      <c r="H5" t="s">
        <v>222</v>
      </c>
    </row>
    <row r="6" spans="1:11">
      <c r="A6" s="122" t="s">
        <v>135</v>
      </c>
      <c r="B6" s="13">
        <v>1343674204.8199999</v>
      </c>
      <c r="C6" s="13">
        <v>1343674204.8199999</v>
      </c>
      <c r="D6" s="13">
        <v>1343674204.8199999</v>
      </c>
      <c r="H6" t="s">
        <v>223</v>
      </c>
    </row>
    <row r="7" spans="1:11">
      <c r="A7" s="122" t="s">
        <v>220</v>
      </c>
      <c r="B7" s="13">
        <v>31432929.859999999</v>
      </c>
      <c r="C7" s="13">
        <v>31432929.859999999</v>
      </c>
      <c r="D7" s="13">
        <v>31432929.859999999</v>
      </c>
      <c r="H7" t="str">
        <f ca="1">CONCATENATE(H5," ",K4," ",H6)</f>
        <v xml:space="preserve">EJECUCIÓN PRESUPUESTAL  diciembre 2024 ( Millones) </v>
      </c>
    </row>
    <row r="8" spans="1:11">
      <c r="A8" s="122" t="s">
        <v>221</v>
      </c>
      <c r="B8" s="13">
        <v>522076705</v>
      </c>
      <c r="C8" s="13">
        <v>522076705</v>
      </c>
      <c r="D8" s="13">
        <v>522076705</v>
      </c>
    </row>
    <row r="9" spans="1:11">
      <c r="A9" s="122" t="s">
        <v>205</v>
      </c>
      <c r="B9" s="13">
        <v>6526870.3300000001</v>
      </c>
      <c r="C9" s="13">
        <v>6526870.3300000001</v>
      </c>
      <c r="D9" s="13">
        <v>6526870.3300000001</v>
      </c>
    </row>
    <row r="10" spans="1:11">
      <c r="A10" s="122" t="s">
        <v>206</v>
      </c>
      <c r="B10" s="13">
        <v>6372666</v>
      </c>
      <c r="C10" s="13">
        <v>6372666</v>
      </c>
      <c r="D10" s="13">
        <v>6372666</v>
      </c>
    </row>
    <row r="11" spans="1:11">
      <c r="A11" s="122" t="s">
        <v>207</v>
      </c>
      <c r="B11" s="13">
        <v>446735056.5</v>
      </c>
      <c r="C11" s="13">
        <v>446735056.5</v>
      </c>
      <c r="D11" s="13">
        <v>446735056.5</v>
      </c>
    </row>
    <row r="12" spans="1:11">
      <c r="A12" s="122" t="s">
        <v>208</v>
      </c>
      <c r="B12" s="13">
        <v>2807997642.73</v>
      </c>
      <c r="C12" s="13">
        <v>2807997642.73</v>
      </c>
      <c r="D12" s="13">
        <v>2807997642.73</v>
      </c>
    </row>
    <row r="13" spans="1:11">
      <c r="A13" s="122" t="s">
        <v>145</v>
      </c>
      <c r="B13" s="13">
        <v>5164816075.2399998</v>
      </c>
      <c r="C13" s="13">
        <v>5164816075.2399998</v>
      </c>
      <c r="D13" s="13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S7" sqref="S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21.21875" hidden="1" customWidth="1"/>
  </cols>
  <sheetData>
    <row r="1" spans="1:26" ht="47.25">
      <c r="A1" s="22" t="s">
        <v>141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199</v>
      </c>
      <c r="H1" s="22" t="s">
        <v>12</v>
      </c>
      <c r="I1" s="22" t="s">
        <v>13</v>
      </c>
      <c r="J1" s="22" t="s">
        <v>200</v>
      </c>
      <c r="K1" s="22" t="s">
        <v>15</v>
      </c>
      <c r="L1" s="22" t="s">
        <v>203</v>
      </c>
      <c r="M1" s="22" t="s">
        <v>204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201</v>
      </c>
      <c r="S1" s="22" t="s">
        <v>202</v>
      </c>
      <c r="T1" s="22" t="s">
        <v>30</v>
      </c>
      <c r="U1" s="22" t="s">
        <v>31</v>
      </c>
      <c r="V1" s="22" t="s">
        <v>32</v>
      </c>
      <c r="W1" s="22" t="s">
        <v>153</v>
      </c>
      <c r="X1" s="22" t="s">
        <v>152</v>
      </c>
      <c r="Y1" s="22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7" t="s">
        <v>36</v>
      </c>
      <c r="F2" s="17" t="s">
        <v>43</v>
      </c>
      <c r="G2" s="17"/>
      <c r="H2" s="17"/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55</v>
      </c>
      <c r="R2" s="19" t="s">
        <v>1</v>
      </c>
      <c r="S2" s="19" t="s">
        <v>1</v>
      </c>
      <c r="T2" s="19">
        <v>1343674204.8199999</v>
      </c>
      <c r="U2" s="20">
        <v>1343674204.8199999</v>
      </c>
      <c r="V2" s="19">
        <v>1343674204.8199999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7" t="s">
        <v>36</v>
      </c>
      <c r="F3" s="17" t="s">
        <v>46</v>
      </c>
      <c r="G3" s="17" t="s">
        <v>49</v>
      </c>
      <c r="H3" s="17" t="s">
        <v>43</v>
      </c>
      <c r="I3" s="17" t="s">
        <v>60</v>
      </c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61</v>
      </c>
      <c r="R3" s="19" t="s">
        <v>1</v>
      </c>
      <c r="S3" s="19" t="s">
        <v>1</v>
      </c>
      <c r="T3" s="19">
        <v>31432929.859999999</v>
      </c>
      <c r="U3" s="20">
        <v>31432929.859999999</v>
      </c>
      <c r="V3" s="19">
        <v>31432929.859999999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7" t="s">
        <v>36</v>
      </c>
      <c r="F4" s="17" t="s">
        <v>46</v>
      </c>
      <c r="G4" s="17" t="s">
        <v>81</v>
      </c>
      <c r="H4" s="17" t="s">
        <v>46</v>
      </c>
      <c r="I4" s="17" t="s">
        <v>82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83</v>
      </c>
      <c r="R4" s="19" t="s">
        <v>1</v>
      </c>
      <c r="S4" s="19" t="s">
        <v>1</v>
      </c>
      <c r="T4" s="19">
        <v>522076705</v>
      </c>
      <c r="U4" s="20">
        <v>522076705</v>
      </c>
      <c r="V4" s="19">
        <v>522076705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7" t="s">
        <v>95</v>
      </c>
      <c r="F5" s="17" t="s">
        <v>96</v>
      </c>
      <c r="G5" s="17" t="s">
        <v>97</v>
      </c>
      <c r="H5" s="17" t="s">
        <v>216</v>
      </c>
      <c r="I5" s="17"/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190</v>
      </c>
      <c r="R5" s="19" t="s">
        <v>1</v>
      </c>
      <c r="S5" s="19" t="s">
        <v>1</v>
      </c>
      <c r="T5" s="19">
        <v>6526870.3300000001</v>
      </c>
      <c r="U5" s="20">
        <v>6526870.3300000001</v>
      </c>
      <c r="V5" s="19">
        <v>6526870.3300000001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7" t="s">
        <v>95</v>
      </c>
      <c r="F6" s="17" t="s">
        <v>217</v>
      </c>
      <c r="G6" s="17" t="s">
        <v>97</v>
      </c>
      <c r="H6" s="17" t="s">
        <v>216</v>
      </c>
      <c r="I6" s="17" t="s">
        <v>1</v>
      </c>
      <c r="J6" s="17" t="s">
        <v>1</v>
      </c>
      <c r="K6" s="17" t="s">
        <v>1</v>
      </c>
      <c r="L6" s="17" t="s">
        <v>1</v>
      </c>
      <c r="M6" s="17" t="s">
        <v>1</v>
      </c>
      <c r="N6" s="17" t="s">
        <v>38</v>
      </c>
      <c r="O6" s="17" t="s">
        <v>39</v>
      </c>
      <c r="P6" s="17" t="s">
        <v>40</v>
      </c>
      <c r="Q6" s="16" t="s">
        <v>192</v>
      </c>
      <c r="R6" s="19" t="s">
        <v>1</v>
      </c>
      <c r="S6" s="19" t="s">
        <v>1</v>
      </c>
      <c r="T6" s="19">
        <v>6372666</v>
      </c>
      <c r="U6" s="20">
        <v>6372666</v>
      </c>
      <c r="V6" s="19">
        <v>6372666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7" t="s">
        <v>95</v>
      </c>
      <c r="F7" s="17" t="s">
        <v>102</v>
      </c>
      <c r="G7" s="17" t="s">
        <v>97</v>
      </c>
      <c r="H7" s="17" t="s">
        <v>218</v>
      </c>
      <c r="I7" s="17"/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193</v>
      </c>
      <c r="R7" s="19" t="s">
        <v>1</v>
      </c>
      <c r="S7" s="19" t="s">
        <v>1</v>
      </c>
      <c r="T7" s="19">
        <v>446735056.5</v>
      </c>
      <c r="U7" s="20">
        <v>446735056.5</v>
      </c>
      <c r="V7" s="19">
        <v>446735056.5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7" t="s">
        <v>95</v>
      </c>
      <c r="F8" s="17" t="s">
        <v>102</v>
      </c>
      <c r="G8" s="17" t="s">
        <v>97</v>
      </c>
      <c r="H8" s="17" t="s">
        <v>219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194</v>
      </c>
      <c r="R8" s="19" t="s">
        <v>1</v>
      </c>
      <c r="S8" s="19" t="s">
        <v>1</v>
      </c>
      <c r="T8" s="19">
        <v>2807997642.73</v>
      </c>
      <c r="U8" s="20">
        <v>2807997642.73</v>
      </c>
      <c r="V8" s="19">
        <v>2807997642.73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6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7" t="s">
        <v>161</v>
      </c>
      <c r="B2" s="127"/>
      <c r="C2" s="127"/>
      <c r="D2" s="127"/>
      <c r="E2" s="127"/>
      <c r="F2" s="127"/>
      <c r="G2" s="127"/>
      <c r="H2" s="127"/>
      <c r="I2" s="127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150</v>
      </c>
      <c r="D3" t="s">
        <v>29</v>
      </c>
      <c r="F3" s="78" t="s">
        <v>150</v>
      </c>
      <c r="G3" t="s">
        <v>146</v>
      </c>
      <c r="I3" t="s">
        <v>180</v>
      </c>
      <c r="K3" s="78" t="s">
        <v>150</v>
      </c>
      <c r="P3" t="s">
        <v>109</v>
      </c>
      <c r="Q3" t="s">
        <v>182</v>
      </c>
    </row>
    <row r="4" spans="1:18">
      <c r="A4" s="79" t="s">
        <v>142</v>
      </c>
      <c r="C4" t="s">
        <v>142</v>
      </c>
      <c r="D4" s="13">
        <f t="shared" ref="D4:D15" si="0">B4</f>
        <v>0</v>
      </c>
      <c r="F4" s="79" t="s">
        <v>142</v>
      </c>
      <c r="G4" s="13"/>
      <c r="H4" t="s">
        <v>142</v>
      </c>
      <c r="I4" s="13">
        <f t="shared" ref="I4:I15" si="1">G4</f>
        <v>0</v>
      </c>
      <c r="J4" s="13"/>
      <c r="K4" s="79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143</v>
      </c>
      <c r="C5" t="s">
        <v>143</v>
      </c>
      <c r="D5" s="13">
        <f t="shared" si="0"/>
        <v>0</v>
      </c>
      <c r="F5" s="79" t="s">
        <v>143</v>
      </c>
      <c r="G5" s="13"/>
      <c r="H5" t="s">
        <v>143</v>
      </c>
      <c r="I5" s="13">
        <f t="shared" si="1"/>
        <v>0</v>
      </c>
      <c r="J5" s="13"/>
      <c r="K5" s="79" t="s">
        <v>143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144</v>
      </c>
      <c r="C6" t="s">
        <v>144</v>
      </c>
      <c r="D6" s="13">
        <f t="shared" si="0"/>
        <v>0</v>
      </c>
      <c r="F6" s="79" t="s">
        <v>144</v>
      </c>
      <c r="G6" s="13"/>
      <c r="H6" t="s">
        <v>144</v>
      </c>
      <c r="I6" s="13">
        <f t="shared" si="1"/>
        <v>0</v>
      </c>
      <c r="J6" s="13"/>
      <c r="K6" s="79" t="s">
        <v>144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147</v>
      </c>
      <c r="C7" t="s">
        <v>147</v>
      </c>
      <c r="D7" s="13">
        <f t="shared" si="0"/>
        <v>0</v>
      </c>
      <c r="F7" s="79" t="s">
        <v>147</v>
      </c>
      <c r="G7" s="13"/>
      <c r="H7" t="s">
        <v>147</v>
      </c>
      <c r="I7" s="13">
        <f t="shared" si="1"/>
        <v>0</v>
      </c>
      <c r="J7" s="13"/>
      <c r="K7" s="79" t="s">
        <v>147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148</v>
      </c>
      <c r="C8" t="s">
        <v>148</v>
      </c>
      <c r="D8" s="13">
        <f t="shared" si="0"/>
        <v>0</v>
      </c>
      <c r="F8" s="79" t="s">
        <v>148</v>
      </c>
      <c r="G8" s="13"/>
      <c r="H8" t="s">
        <v>148</v>
      </c>
      <c r="I8" s="13">
        <f t="shared" si="1"/>
        <v>0</v>
      </c>
      <c r="J8" s="13"/>
      <c r="K8" s="79" t="s">
        <v>148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154</v>
      </c>
      <c r="C9" t="s">
        <v>154</v>
      </c>
      <c r="D9" s="13">
        <f t="shared" si="0"/>
        <v>0</v>
      </c>
      <c r="F9" s="79" t="s">
        <v>154</v>
      </c>
      <c r="G9" s="13"/>
      <c r="H9" t="s">
        <v>154</v>
      </c>
      <c r="I9" s="13">
        <f t="shared" si="1"/>
        <v>0</v>
      </c>
      <c r="J9" s="13"/>
      <c r="K9" s="79" t="s">
        <v>154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155</v>
      </c>
      <c r="C10" t="s">
        <v>155</v>
      </c>
      <c r="D10" s="13">
        <f t="shared" si="0"/>
        <v>0</v>
      </c>
      <c r="F10" s="79" t="s">
        <v>155</v>
      </c>
      <c r="G10" s="13"/>
      <c r="H10" t="s">
        <v>155</v>
      </c>
      <c r="I10" s="13">
        <f t="shared" si="1"/>
        <v>0</v>
      </c>
      <c r="J10" s="13"/>
      <c r="K10" s="79" t="s">
        <v>155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156</v>
      </c>
      <c r="C11" t="s">
        <v>156</v>
      </c>
      <c r="D11" s="13">
        <f t="shared" si="0"/>
        <v>0</v>
      </c>
      <c r="F11" s="79" t="s">
        <v>156</v>
      </c>
      <c r="G11" s="13"/>
      <c r="H11" t="s">
        <v>156</v>
      </c>
      <c r="I11" s="13">
        <f t="shared" si="1"/>
        <v>0</v>
      </c>
      <c r="J11" s="13"/>
      <c r="K11" s="79" t="s">
        <v>156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157</v>
      </c>
      <c r="C12" t="s">
        <v>157</v>
      </c>
      <c r="D12" s="13">
        <f t="shared" si="0"/>
        <v>0</v>
      </c>
      <c r="F12" s="79" t="s">
        <v>157</v>
      </c>
      <c r="G12" s="13"/>
      <c r="H12" t="s">
        <v>157</v>
      </c>
      <c r="I12" s="13">
        <f t="shared" si="1"/>
        <v>0</v>
      </c>
      <c r="J12" s="13"/>
      <c r="K12" s="79" t="s">
        <v>157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158</v>
      </c>
      <c r="C13" t="s">
        <v>158</v>
      </c>
      <c r="D13" s="13">
        <f t="shared" si="0"/>
        <v>0</v>
      </c>
      <c r="F13" s="79" t="s">
        <v>158</v>
      </c>
      <c r="G13" s="13"/>
      <c r="H13" t="s">
        <v>158</v>
      </c>
      <c r="I13" s="13">
        <f t="shared" si="1"/>
        <v>0</v>
      </c>
      <c r="J13" s="13"/>
      <c r="K13" s="79" t="s">
        <v>158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159</v>
      </c>
      <c r="C14" t="s">
        <v>159</v>
      </c>
      <c r="D14" s="13">
        <f t="shared" si="0"/>
        <v>0</v>
      </c>
      <c r="F14" s="79" t="s">
        <v>159</v>
      </c>
      <c r="G14" s="13"/>
      <c r="H14" t="s">
        <v>159</v>
      </c>
      <c r="I14" s="13">
        <f t="shared" si="1"/>
        <v>0</v>
      </c>
      <c r="J14" s="13"/>
      <c r="K14" s="79" t="s">
        <v>159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160</v>
      </c>
      <c r="C15" t="s">
        <v>160</v>
      </c>
      <c r="D15" s="13">
        <f t="shared" si="0"/>
        <v>0</v>
      </c>
      <c r="F15" s="79" t="s">
        <v>160</v>
      </c>
      <c r="G15" s="13"/>
      <c r="H15" t="s">
        <v>160</v>
      </c>
      <c r="I15" s="13">
        <f t="shared" si="1"/>
        <v>0</v>
      </c>
      <c r="J15" s="13"/>
      <c r="K15" s="79" t="s">
        <v>160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178</v>
      </c>
      <c r="F16" s="79" t="s">
        <v>178</v>
      </c>
      <c r="G16" s="13"/>
      <c r="K16" s="79" t="s">
        <v>178</v>
      </c>
      <c r="M16" s="13"/>
    </row>
    <row r="17" spans="1:18">
      <c r="A17" s="79" t="s">
        <v>145</v>
      </c>
      <c r="F17" s="79" t="s">
        <v>145</v>
      </c>
      <c r="K17" s="79" t="s">
        <v>145</v>
      </c>
    </row>
    <row r="21" spans="1:18">
      <c r="A21" s="127" t="s">
        <v>181</v>
      </c>
      <c r="B21" s="127"/>
      <c r="C21" s="127"/>
      <c r="D21" s="127"/>
      <c r="E21" s="127"/>
      <c r="F21" s="127"/>
      <c r="G21" s="127"/>
      <c r="H21" s="127"/>
      <c r="I21" s="127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150</v>
      </c>
      <c r="F22" s="78" t="s">
        <v>150</v>
      </c>
      <c r="G22" t="s">
        <v>146</v>
      </c>
      <c r="K22" s="78" t="s">
        <v>150</v>
      </c>
      <c r="P22" t="s">
        <v>109</v>
      </c>
      <c r="Q22" t="s">
        <v>182</v>
      </c>
    </row>
    <row r="23" spans="1:18">
      <c r="A23" s="79" t="s">
        <v>142</v>
      </c>
      <c r="C23" t="str">
        <f t="shared" ref="C23:C34" si="6">A23</f>
        <v>Enero</v>
      </c>
      <c r="D23" s="13">
        <f t="shared" ref="D23:D34" si="7">B23</f>
        <v>0</v>
      </c>
      <c r="F23" s="79" t="s">
        <v>142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143</v>
      </c>
      <c r="C24" t="str">
        <f t="shared" si="6"/>
        <v>Febrero</v>
      </c>
      <c r="D24" s="13">
        <f t="shared" si="7"/>
        <v>0</v>
      </c>
      <c r="F24" s="79" t="s">
        <v>143</v>
      </c>
      <c r="G24" s="13"/>
      <c r="H24" t="str">
        <f t="shared" si="8"/>
        <v>Febrero</v>
      </c>
      <c r="I24" s="13">
        <f t="shared" si="9"/>
        <v>0</v>
      </c>
      <c r="K24" s="79" t="s">
        <v>143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144</v>
      </c>
      <c r="C25" t="str">
        <f t="shared" si="6"/>
        <v>Marzo</v>
      </c>
      <c r="D25" s="13">
        <f t="shared" si="7"/>
        <v>0</v>
      </c>
      <c r="F25" s="79" t="s">
        <v>144</v>
      </c>
      <c r="G25" s="13"/>
      <c r="H25" t="str">
        <f t="shared" si="8"/>
        <v>Marzo</v>
      </c>
      <c r="I25" s="13">
        <f t="shared" si="9"/>
        <v>0</v>
      </c>
      <c r="K25" s="79" t="s">
        <v>144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147</v>
      </c>
      <c r="C26" t="str">
        <f t="shared" si="6"/>
        <v>Abril</v>
      </c>
      <c r="D26" s="13">
        <f t="shared" si="7"/>
        <v>0</v>
      </c>
      <c r="F26" s="79" t="s">
        <v>147</v>
      </c>
      <c r="G26" s="13"/>
      <c r="H26" t="str">
        <f t="shared" si="8"/>
        <v>Abril</v>
      </c>
      <c r="I26" s="13">
        <f t="shared" si="9"/>
        <v>0</v>
      </c>
      <c r="K26" s="79" t="s">
        <v>147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148</v>
      </c>
      <c r="C27" t="str">
        <f t="shared" si="6"/>
        <v>Mayo</v>
      </c>
      <c r="D27" s="13">
        <f t="shared" si="7"/>
        <v>0</v>
      </c>
      <c r="F27" s="79" t="s">
        <v>148</v>
      </c>
      <c r="G27" s="13"/>
      <c r="H27" t="str">
        <f t="shared" si="8"/>
        <v>Mayo</v>
      </c>
      <c r="I27" s="13">
        <f t="shared" si="9"/>
        <v>0</v>
      </c>
      <c r="K27" s="79" t="s">
        <v>148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154</v>
      </c>
      <c r="C28" t="str">
        <f t="shared" si="6"/>
        <v>Junio</v>
      </c>
      <c r="D28" s="13">
        <f t="shared" si="7"/>
        <v>0</v>
      </c>
      <c r="F28" s="79" t="s">
        <v>154</v>
      </c>
      <c r="G28" s="13"/>
      <c r="H28" t="str">
        <f t="shared" si="8"/>
        <v>Junio</v>
      </c>
      <c r="I28" s="13">
        <f t="shared" si="9"/>
        <v>0</v>
      </c>
      <c r="K28" s="79" t="s">
        <v>154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155</v>
      </c>
      <c r="C29" t="str">
        <f t="shared" si="6"/>
        <v>Julio</v>
      </c>
      <c r="D29" s="13">
        <f t="shared" si="7"/>
        <v>0</v>
      </c>
      <c r="F29" s="79" t="s">
        <v>155</v>
      </c>
      <c r="G29" s="13"/>
      <c r="H29" t="str">
        <f t="shared" si="8"/>
        <v>Julio</v>
      </c>
      <c r="I29" s="13">
        <f t="shared" si="9"/>
        <v>0</v>
      </c>
      <c r="K29" s="79" t="s">
        <v>155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156</v>
      </c>
      <c r="C30" t="str">
        <f t="shared" si="6"/>
        <v>Agosto</v>
      </c>
      <c r="D30" s="13">
        <f t="shared" si="7"/>
        <v>0</v>
      </c>
      <c r="F30" s="79" t="s">
        <v>156</v>
      </c>
      <c r="G30" s="13"/>
      <c r="H30" t="str">
        <f t="shared" si="8"/>
        <v>Agosto</v>
      </c>
      <c r="I30" s="13">
        <f t="shared" si="9"/>
        <v>0</v>
      </c>
      <c r="K30" s="79" t="s">
        <v>156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157</v>
      </c>
      <c r="C31" t="str">
        <f t="shared" si="6"/>
        <v>Septiembre</v>
      </c>
      <c r="D31" s="13">
        <f t="shared" si="7"/>
        <v>0</v>
      </c>
      <c r="F31" s="79" t="s">
        <v>157</v>
      </c>
      <c r="G31" s="13"/>
      <c r="H31" t="str">
        <f t="shared" si="8"/>
        <v>Septiembre</v>
      </c>
      <c r="I31" s="13">
        <f t="shared" si="9"/>
        <v>0</v>
      </c>
      <c r="K31" s="79" t="s">
        <v>157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158</v>
      </c>
      <c r="C32" t="str">
        <f t="shared" si="6"/>
        <v>Octubre</v>
      </c>
      <c r="D32" s="13">
        <f t="shared" si="7"/>
        <v>0</v>
      </c>
      <c r="F32" s="79" t="s">
        <v>158</v>
      </c>
      <c r="G32" s="13"/>
      <c r="H32" t="str">
        <f t="shared" si="8"/>
        <v>Octubre</v>
      </c>
      <c r="I32" s="13">
        <f t="shared" si="9"/>
        <v>0</v>
      </c>
      <c r="K32" s="79" t="s">
        <v>158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159</v>
      </c>
      <c r="C33" t="str">
        <f t="shared" si="6"/>
        <v>Noviembre</v>
      </c>
      <c r="D33" s="13">
        <f t="shared" si="7"/>
        <v>0</v>
      </c>
      <c r="F33" s="79" t="s">
        <v>159</v>
      </c>
      <c r="G33" s="13"/>
      <c r="H33" t="str">
        <f t="shared" si="8"/>
        <v>Noviembre</v>
      </c>
      <c r="I33" s="13">
        <f t="shared" si="9"/>
        <v>0</v>
      </c>
      <c r="K33" s="79" t="s">
        <v>159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160</v>
      </c>
      <c r="C34" t="str">
        <f t="shared" si="6"/>
        <v>Diciembre</v>
      </c>
      <c r="D34" s="13">
        <f t="shared" si="7"/>
        <v>0</v>
      </c>
      <c r="F34" s="79" t="s">
        <v>160</v>
      </c>
      <c r="G34" s="13"/>
      <c r="H34" t="str">
        <f t="shared" si="8"/>
        <v>Diciembre</v>
      </c>
      <c r="I34" s="13">
        <f t="shared" si="9"/>
        <v>0</v>
      </c>
      <c r="K34" s="79" t="s">
        <v>160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178</v>
      </c>
      <c r="F35" s="79" t="s">
        <v>178</v>
      </c>
      <c r="G35" s="13"/>
      <c r="K35" s="79" t="s">
        <v>178</v>
      </c>
      <c r="M35" s="13"/>
    </row>
    <row r="36" spans="1:18">
      <c r="A36" s="79" t="s">
        <v>145</v>
      </c>
      <c r="F36" s="79" t="s">
        <v>145</v>
      </c>
      <c r="K36" s="79" t="s">
        <v>145</v>
      </c>
    </row>
    <row r="39" spans="1:18">
      <c r="B39" s="128" t="s">
        <v>174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</row>
    <row r="41" spans="1:18">
      <c r="B41" s="78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t="s">
        <v>142</v>
      </c>
      <c r="C42" s="13">
        <v>5164816075.2399998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143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154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155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156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157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158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159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160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178</v>
      </c>
      <c r="C54" s="13"/>
    </row>
    <row r="55" spans="2:8">
      <c r="B55" t="s">
        <v>145</v>
      </c>
      <c r="C55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150</v>
      </c>
    </row>
    <row r="4" spans="1:1">
      <c r="A4" s="79" t="s">
        <v>142</v>
      </c>
    </row>
    <row r="5" spans="1:1">
      <c r="A5" s="80" t="s">
        <v>179</v>
      </c>
    </row>
    <row r="6" spans="1:1">
      <c r="A6" s="79" t="s">
        <v>143</v>
      </c>
    </row>
    <row r="7" spans="1:1">
      <c r="A7" s="80" t="s">
        <v>179</v>
      </c>
    </row>
    <row r="8" spans="1:1">
      <c r="A8" s="79" t="s">
        <v>144</v>
      </c>
    </row>
    <row r="9" spans="1:1">
      <c r="A9" s="80" t="s">
        <v>179</v>
      </c>
    </row>
    <row r="10" spans="1:1">
      <c r="A10" s="79" t="s">
        <v>147</v>
      </c>
    </row>
    <row r="11" spans="1:1">
      <c r="A11" s="80" t="s">
        <v>179</v>
      </c>
    </row>
    <row r="12" spans="1:1">
      <c r="A12" s="79" t="s">
        <v>148</v>
      </c>
    </row>
    <row r="13" spans="1:1">
      <c r="A13" s="80" t="s">
        <v>179</v>
      </c>
    </row>
    <row r="14" spans="1:1">
      <c r="A14" s="79" t="s">
        <v>154</v>
      </c>
    </row>
    <row r="15" spans="1:1">
      <c r="A15" s="80" t="s">
        <v>179</v>
      </c>
    </row>
    <row r="16" spans="1:1">
      <c r="A16" s="79" t="s">
        <v>155</v>
      </c>
    </row>
    <row r="17" spans="1:1">
      <c r="A17" s="80" t="s">
        <v>179</v>
      </c>
    </row>
    <row r="18" spans="1:1">
      <c r="A18" s="79" t="s">
        <v>156</v>
      </c>
    </row>
    <row r="19" spans="1:1">
      <c r="A19" s="80" t="s">
        <v>179</v>
      </c>
    </row>
    <row r="20" spans="1:1">
      <c r="A20" s="79" t="s">
        <v>157</v>
      </c>
    </row>
    <row r="21" spans="1:1">
      <c r="A21" s="80" t="s">
        <v>179</v>
      </c>
    </row>
    <row r="22" spans="1:1">
      <c r="A22" s="79" t="s">
        <v>158</v>
      </c>
    </row>
    <row r="23" spans="1:1">
      <c r="A23" s="80" t="s">
        <v>179</v>
      </c>
    </row>
    <row r="24" spans="1:1">
      <c r="A24" s="79" t="s">
        <v>159</v>
      </c>
    </row>
    <row r="25" spans="1:1">
      <c r="A25" s="80" t="s">
        <v>179</v>
      </c>
    </row>
    <row r="26" spans="1:1">
      <c r="A26" s="79" t="s">
        <v>160</v>
      </c>
    </row>
    <row r="27" spans="1:1">
      <c r="A27" s="80" t="s">
        <v>179</v>
      </c>
    </row>
    <row r="28" spans="1:1">
      <c r="A28" s="79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161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162</v>
      </c>
      <c r="B3" s="31" t="s">
        <v>163</v>
      </c>
      <c r="C3" s="32" t="s">
        <v>142</v>
      </c>
      <c r="D3" s="32" t="s">
        <v>143</v>
      </c>
      <c r="E3" s="32" t="s">
        <v>144</v>
      </c>
      <c r="F3" s="32" t="s">
        <v>147</v>
      </c>
      <c r="G3" s="32" t="s">
        <v>148</v>
      </c>
      <c r="H3" s="33" t="s">
        <v>154</v>
      </c>
      <c r="I3" s="32" t="s">
        <v>155</v>
      </c>
      <c r="J3" s="32" t="s">
        <v>156</v>
      </c>
      <c r="K3" s="32" t="s">
        <v>157</v>
      </c>
      <c r="L3" s="32" t="s">
        <v>158</v>
      </c>
      <c r="M3" s="32" t="s">
        <v>159</v>
      </c>
      <c r="N3" s="32" t="s">
        <v>160</v>
      </c>
      <c r="O3" s="32" t="s">
        <v>142</v>
      </c>
      <c r="P3" s="32" t="s">
        <v>143</v>
      </c>
      <c r="Q3" s="32" t="s">
        <v>144</v>
      </c>
      <c r="R3" s="32" t="s">
        <v>147</v>
      </c>
      <c r="S3" s="32" t="s">
        <v>148</v>
      </c>
      <c r="T3" s="33" t="s">
        <v>154</v>
      </c>
      <c r="U3" s="32" t="s">
        <v>155</v>
      </c>
      <c r="V3" s="32" t="s">
        <v>156</v>
      </c>
      <c r="W3" s="32" t="s">
        <v>157</v>
      </c>
      <c r="X3" s="32" t="s">
        <v>158</v>
      </c>
      <c r="Y3" s="32" t="s">
        <v>159</v>
      </c>
      <c r="Z3" s="32" t="s">
        <v>160</v>
      </c>
    </row>
    <row r="4" spans="1:26" ht="15.75">
      <c r="A4" s="34" t="s">
        <v>164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165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166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167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168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169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170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171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172</v>
      </c>
      <c r="B12" s="31" t="s">
        <v>163</v>
      </c>
      <c r="C12" s="32" t="s">
        <v>142</v>
      </c>
      <c r="D12" s="32" t="s">
        <v>143</v>
      </c>
      <c r="E12" s="32" t="s">
        <v>144</v>
      </c>
      <c r="F12" s="32" t="s">
        <v>147</v>
      </c>
      <c r="G12" s="32" t="s">
        <v>148</v>
      </c>
      <c r="H12" s="33" t="s">
        <v>154</v>
      </c>
      <c r="I12" s="32" t="s">
        <v>155</v>
      </c>
      <c r="J12" s="32" t="s">
        <v>156</v>
      </c>
      <c r="K12" s="32" t="s">
        <v>157</v>
      </c>
      <c r="L12" s="32" t="s">
        <v>158</v>
      </c>
      <c r="M12" s="32" t="s">
        <v>159</v>
      </c>
      <c r="N12" s="32" t="s">
        <v>160</v>
      </c>
      <c r="O12" s="32" t="s">
        <v>142</v>
      </c>
      <c r="P12" s="32" t="s">
        <v>143</v>
      </c>
      <c r="Q12" s="32" t="s">
        <v>144</v>
      </c>
      <c r="R12" s="32" t="s">
        <v>147</v>
      </c>
      <c r="S12" s="32" t="s">
        <v>148</v>
      </c>
      <c r="T12" s="33" t="s">
        <v>154</v>
      </c>
      <c r="U12" s="32" t="s">
        <v>155</v>
      </c>
      <c r="V12" s="32" t="s">
        <v>156</v>
      </c>
      <c r="W12" s="32" t="s">
        <v>157</v>
      </c>
      <c r="X12" s="32" t="s">
        <v>158</v>
      </c>
      <c r="Y12" s="32" t="s">
        <v>159</v>
      </c>
      <c r="Z12" s="32" t="s">
        <v>160</v>
      </c>
    </row>
    <row r="13" spans="1:26" ht="15.75">
      <c r="A13" s="34" t="s">
        <v>164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165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166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167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168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169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173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171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174</v>
      </c>
      <c r="B21" s="31" t="s">
        <v>163</v>
      </c>
      <c r="C21" s="32" t="s">
        <v>142</v>
      </c>
      <c r="D21" s="32" t="s">
        <v>143</v>
      </c>
      <c r="E21" s="32" t="s">
        <v>144</v>
      </c>
      <c r="F21" s="32" t="s">
        <v>147</v>
      </c>
      <c r="G21" s="32" t="s">
        <v>148</v>
      </c>
      <c r="H21" s="33" t="s">
        <v>154</v>
      </c>
      <c r="I21" s="32" t="s">
        <v>155</v>
      </c>
      <c r="J21" s="32" t="s">
        <v>156</v>
      </c>
      <c r="K21" s="32" t="s">
        <v>157</v>
      </c>
      <c r="L21" s="32" t="s">
        <v>158</v>
      </c>
      <c r="M21" s="32" t="s">
        <v>159</v>
      </c>
      <c r="N21" s="32" t="s">
        <v>160</v>
      </c>
      <c r="O21" s="32" t="s">
        <v>142</v>
      </c>
      <c r="P21" s="32" t="s">
        <v>143</v>
      </c>
      <c r="Q21" s="32" t="s">
        <v>144</v>
      </c>
      <c r="R21" s="32" t="s">
        <v>147</v>
      </c>
      <c r="S21" s="32" t="s">
        <v>148</v>
      </c>
      <c r="T21" s="33" t="s">
        <v>154</v>
      </c>
      <c r="U21" s="32" t="s">
        <v>155</v>
      </c>
      <c r="V21" s="32" t="s">
        <v>156</v>
      </c>
      <c r="W21" s="32" t="s">
        <v>157</v>
      </c>
      <c r="X21" s="32" t="s">
        <v>158</v>
      </c>
      <c r="Y21" s="32" t="s">
        <v>159</v>
      </c>
      <c r="Z21" s="32" t="s">
        <v>160</v>
      </c>
    </row>
    <row r="22" spans="1:26" ht="15.75">
      <c r="A22" s="34" t="s">
        <v>164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165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166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167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168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169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173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171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161</v>
      </c>
      <c r="B31" s="31" t="s">
        <v>163</v>
      </c>
      <c r="C31" s="31" t="s">
        <v>142</v>
      </c>
      <c r="D31" s="31" t="s">
        <v>143</v>
      </c>
      <c r="E31" s="31" t="s">
        <v>144</v>
      </c>
      <c r="F31" s="31" t="s">
        <v>147</v>
      </c>
      <c r="G31" s="31" t="s">
        <v>148</v>
      </c>
      <c r="H31" s="31" t="s">
        <v>154</v>
      </c>
      <c r="I31" s="31" t="s">
        <v>155</v>
      </c>
      <c r="J31" s="31" t="s">
        <v>156</v>
      </c>
      <c r="K31" s="31" t="s">
        <v>157</v>
      </c>
      <c r="L31" s="31" t="s">
        <v>158</v>
      </c>
      <c r="M31" s="31" t="s">
        <v>159</v>
      </c>
      <c r="N31" s="31" t="s">
        <v>160</v>
      </c>
      <c r="O31" s="50" t="s">
        <v>142</v>
      </c>
      <c r="P31" s="50" t="s">
        <v>143</v>
      </c>
      <c r="Q31" s="50" t="s">
        <v>144</v>
      </c>
      <c r="R31" s="50" t="s">
        <v>147</v>
      </c>
      <c r="S31" s="50" t="s">
        <v>148</v>
      </c>
      <c r="T31" s="50" t="s">
        <v>154</v>
      </c>
      <c r="U31" s="50" t="s">
        <v>155</v>
      </c>
      <c r="V31" s="50" t="s">
        <v>156</v>
      </c>
      <c r="W31" s="50" t="s">
        <v>157</v>
      </c>
      <c r="X31" s="50" t="s">
        <v>158</v>
      </c>
      <c r="Y31" s="50" t="s">
        <v>159</v>
      </c>
      <c r="Z31" s="50" t="s">
        <v>160</v>
      </c>
    </row>
    <row r="32" spans="1:26" ht="15.75">
      <c r="A32" s="34" t="s">
        <v>164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165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166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167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168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169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170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171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172</v>
      </c>
      <c r="B40" s="31" t="s">
        <v>163</v>
      </c>
      <c r="C40" s="32" t="s">
        <v>142</v>
      </c>
      <c r="D40" s="32" t="s">
        <v>143</v>
      </c>
      <c r="E40" s="32" t="s">
        <v>144</v>
      </c>
      <c r="F40" s="32" t="s">
        <v>147</v>
      </c>
      <c r="G40" s="32" t="s">
        <v>148</v>
      </c>
      <c r="H40" s="32" t="s">
        <v>154</v>
      </c>
      <c r="I40" s="32" t="s">
        <v>155</v>
      </c>
      <c r="J40" s="32" t="s">
        <v>156</v>
      </c>
      <c r="K40" s="32" t="s">
        <v>157</v>
      </c>
      <c r="L40" s="32" t="s">
        <v>158</v>
      </c>
      <c r="M40" s="32" t="s">
        <v>159</v>
      </c>
      <c r="N40" s="32" t="s">
        <v>160</v>
      </c>
      <c r="O40" s="54" t="s">
        <v>142</v>
      </c>
      <c r="P40" s="54" t="s">
        <v>143</v>
      </c>
      <c r="Q40" s="54" t="s">
        <v>144</v>
      </c>
      <c r="R40" s="54" t="s">
        <v>147</v>
      </c>
      <c r="S40" s="54" t="s">
        <v>148</v>
      </c>
      <c r="T40" s="54" t="s">
        <v>154</v>
      </c>
      <c r="U40" s="54" t="s">
        <v>155</v>
      </c>
      <c r="V40" s="54" t="s">
        <v>156</v>
      </c>
      <c r="W40" s="54" t="s">
        <v>157</v>
      </c>
      <c r="X40" s="54" t="s">
        <v>158</v>
      </c>
      <c r="Y40" s="54" t="s">
        <v>159</v>
      </c>
      <c r="Z40" s="54" t="s">
        <v>160</v>
      </c>
    </row>
    <row r="41" spans="1:26" ht="15.75">
      <c r="A41" s="34" t="s">
        <v>164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165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166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167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168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169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173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171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175</v>
      </c>
      <c r="B49" s="31" t="s">
        <v>163</v>
      </c>
      <c r="C49" s="32" t="s">
        <v>142</v>
      </c>
      <c r="D49" s="32" t="s">
        <v>143</v>
      </c>
      <c r="E49" s="32" t="s">
        <v>144</v>
      </c>
      <c r="F49" s="32" t="s">
        <v>147</v>
      </c>
      <c r="G49" s="32" t="s">
        <v>148</v>
      </c>
      <c r="H49" s="32" t="s">
        <v>154</v>
      </c>
      <c r="I49" s="32" t="s">
        <v>155</v>
      </c>
      <c r="J49" s="32" t="s">
        <v>156</v>
      </c>
      <c r="K49" s="32" t="s">
        <v>157</v>
      </c>
      <c r="L49" s="32" t="s">
        <v>158</v>
      </c>
      <c r="M49" s="32" t="s">
        <v>159</v>
      </c>
      <c r="N49" s="32" t="s">
        <v>160</v>
      </c>
      <c r="O49" s="54" t="s">
        <v>142</v>
      </c>
      <c r="P49" s="54" t="s">
        <v>143</v>
      </c>
      <c r="Q49" s="54" t="s">
        <v>144</v>
      </c>
      <c r="R49" s="54" t="s">
        <v>147</v>
      </c>
      <c r="S49" s="54" t="s">
        <v>148</v>
      </c>
      <c r="T49" s="54" t="s">
        <v>154</v>
      </c>
      <c r="U49" s="54" t="s">
        <v>155</v>
      </c>
      <c r="V49" s="54" t="s">
        <v>156</v>
      </c>
      <c r="W49" s="54" t="s">
        <v>157</v>
      </c>
      <c r="X49" s="54" t="s">
        <v>158</v>
      </c>
      <c r="Y49" s="54" t="s">
        <v>159</v>
      </c>
      <c r="Z49" s="54" t="s">
        <v>160</v>
      </c>
    </row>
    <row r="50" spans="1:26" ht="15.75">
      <c r="A50" s="34" t="s">
        <v>164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165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166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167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168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169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173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171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0" t="s">
        <v>121</v>
      </c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26" ht="47.25">
      <c r="C60" s="56">
        <v>20.239999999999998</v>
      </c>
      <c r="D60" s="57" t="s">
        <v>176</v>
      </c>
      <c r="E60" s="58" t="s">
        <v>184</v>
      </c>
      <c r="F60" s="58" t="s">
        <v>185</v>
      </c>
      <c r="G60" s="59">
        <v>2023</v>
      </c>
      <c r="H60" s="58" t="s">
        <v>186</v>
      </c>
      <c r="I60" s="58" t="s">
        <v>187</v>
      </c>
      <c r="J60" s="72" t="s">
        <v>179</v>
      </c>
      <c r="K60" s="58" t="s">
        <v>188</v>
      </c>
      <c r="L60" s="58" t="s">
        <v>189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179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179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179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179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179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179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179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179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179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179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179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179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0" t="s">
        <v>177</v>
      </c>
      <c r="D74" s="131"/>
      <c r="E74" s="131"/>
      <c r="F74" s="131"/>
      <c r="G74" s="131"/>
      <c r="H74" s="131"/>
      <c r="I74" s="131"/>
      <c r="J74" s="131"/>
      <c r="K74" s="131"/>
      <c r="L74" s="131"/>
    </row>
    <row r="75" spans="3:14" ht="47.25">
      <c r="C75" s="56">
        <v>20.239999999999998</v>
      </c>
      <c r="D75" s="57" t="s">
        <v>176</v>
      </c>
      <c r="E75" s="58" t="s">
        <v>184</v>
      </c>
      <c r="F75" s="58" t="s">
        <v>185</v>
      </c>
      <c r="G75" s="59">
        <v>2023</v>
      </c>
      <c r="H75" s="58" t="s">
        <v>186</v>
      </c>
      <c r="I75" s="58" t="s">
        <v>187</v>
      </c>
      <c r="J75" s="72" t="s">
        <v>179</v>
      </c>
      <c r="K75" s="58" t="s">
        <v>188</v>
      </c>
      <c r="L75" s="58" t="s">
        <v>189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179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179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179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179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179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179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179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179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179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179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179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179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+Ejecucion!C13/Ejecucion!B13</f>
        <v>1</v>
      </c>
      <c r="F88" s="65">
        <f>+Ejecucion!D13/Ejecucion!B13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9" t="s">
        <v>174</v>
      </c>
      <c r="D90" s="129"/>
      <c r="E90" s="129"/>
      <c r="F90" s="129"/>
      <c r="G90" s="129"/>
      <c r="H90" s="129"/>
      <c r="I90" s="129"/>
    </row>
    <row r="91" spans="3:14" ht="47.25">
      <c r="C91" s="56">
        <v>20.239999999999998</v>
      </c>
      <c r="D91" s="57" t="s">
        <v>176</v>
      </c>
      <c r="E91" s="58" t="s">
        <v>184</v>
      </c>
      <c r="F91" s="58" t="s">
        <v>185</v>
      </c>
      <c r="G91" s="59">
        <v>2023</v>
      </c>
      <c r="H91" s="58" t="s">
        <v>186</v>
      </c>
      <c r="I91" s="58" t="s">
        <v>187</v>
      </c>
      <c r="J91" s="72" t="s">
        <v>179</v>
      </c>
      <c r="K91" s="58" t="s">
        <v>188</v>
      </c>
      <c r="L91" s="58" t="s">
        <v>189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179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179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179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179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179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179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179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179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179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179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179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179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2024-12-02T22:05:29Z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