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ara publicar/11. Diciembre/"/>
    </mc:Choice>
  </mc:AlternateContent>
  <xr:revisionPtr revIDLastSave="5" documentId="14_{D1EF47A8-8FB7-4E24-B639-46680B8BDA14}" xr6:coauthVersionLast="47" xr6:coauthVersionMax="47" xr10:uidLastSave="{6CBFB722-3B04-40B9-80B0-63A08E4DE767}"/>
  <workbookProtection workbookAlgorithmName="SHA-512" workbookHashValue="RR4vcNa42skqQAHfy4Imo6wveHtKILSF9Y0T512ri7xFplOZoC1QB/jxkwPrMRnnugMY6i6Nlu68ODtzQ381XA==" workbookSaltValue="EE9dRs9WNk7DiP8QoO0+UA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Ejecucion!$A$2:$G$23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128" r:id="rId8"/>
    <pivotCache cacheId="133" r:id="rId9"/>
    <pivotCache cacheId="137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F17" i="2"/>
  <c r="G17" i="2"/>
  <c r="E18" i="2"/>
  <c r="F18" i="2"/>
  <c r="G18" i="2"/>
  <c r="E19" i="2"/>
  <c r="F19" i="2"/>
  <c r="G19" i="2"/>
  <c r="G10" i="2"/>
  <c r="G9" i="2"/>
  <c r="G7" i="2"/>
  <c r="F10" i="2"/>
  <c r="F9" i="2"/>
  <c r="F7" i="2"/>
  <c r="B7" i="2"/>
  <c r="B10" i="2"/>
  <c r="B9" i="2"/>
  <c r="D10" i="2"/>
  <c r="C10" i="2"/>
  <c r="D9" i="2"/>
  <c r="C9" i="2"/>
  <c r="D7" i="2"/>
  <c r="C7" i="2"/>
  <c r="D19" i="2"/>
  <c r="D18" i="2"/>
  <c r="D17" i="2"/>
  <c r="D16" i="2"/>
  <c r="C19" i="2"/>
  <c r="C18" i="2"/>
  <c r="C17" i="2"/>
  <c r="Z3" i="3"/>
  <c r="Z4" i="3"/>
  <c r="Z5" i="3"/>
  <c r="Z6" i="3"/>
  <c r="Z7" i="3"/>
  <c r="Z8" i="3"/>
  <c r="Z9" i="3"/>
  <c r="Z10" i="3"/>
  <c r="Z11" i="3"/>
  <c r="Z12" i="3"/>
  <c r="Z13" i="3"/>
  <c r="Z14" i="3"/>
  <c r="Z15" i="3"/>
  <c r="Z2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C16" i="2"/>
  <c r="B18" i="2"/>
  <c r="B19" i="2"/>
  <c r="B17" i="2" l="1"/>
  <c r="B16" i="2"/>
  <c r="B8" i="2" l="1"/>
  <c r="C8" i="2"/>
  <c r="D8" i="2"/>
  <c r="D15" i="2"/>
  <c r="D6" i="2"/>
  <c r="C6" i="2"/>
  <c r="D11" i="2" l="1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9" i="32"/>
  <c r="G42" i="32"/>
  <c r="H42" i="32"/>
  <c r="H47" i="32"/>
  <c r="G44" i="32"/>
  <c r="G43" i="32"/>
  <c r="G53" i="32"/>
  <c r="H53" i="32"/>
  <c r="G46" i="32"/>
  <c r="G48" i="32"/>
  <c r="G45" i="32"/>
  <c r="G52" i="32"/>
  <c r="H43" i="32"/>
  <c r="H51" i="32"/>
  <c r="G47" i="32"/>
  <c r="H46" i="32"/>
  <c r="H48" i="32"/>
  <c r="G51" i="32"/>
  <c r="H50" i="32"/>
  <c r="H44" i="32"/>
  <c r="H52" i="32"/>
  <c r="G50" i="32"/>
  <c r="G49" i="32"/>
  <c r="H45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2" i="11" l="1"/>
  <c r="E81" i="11"/>
  <c r="E80" i="11"/>
  <c r="I103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3" i="11"/>
  <c r="F92" i="11"/>
  <c r="F98" i="11"/>
  <c r="F97" i="11"/>
  <c r="F95" i="11"/>
  <c r="F101" i="11"/>
  <c r="F102" i="11"/>
  <c r="F94" i="11"/>
  <c r="E92" i="11"/>
  <c r="E103" i="11"/>
  <c r="E94" i="11"/>
  <c r="E101" i="11"/>
  <c r="E100" i="11"/>
  <c r="E102" i="11"/>
  <c r="E93" i="11"/>
  <c r="E97" i="11"/>
  <c r="E95" i="11"/>
  <c r="E99" i="11"/>
  <c r="E96" i="11"/>
  <c r="AC25" i="1" l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0" i="2"/>
  <c r="C20" i="2"/>
  <c r="B20" i="2"/>
  <c r="G16" i="2"/>
  <c r="F16" i="2"/>
  <c r="E16" i="2"/>
  <c r="C15" i="2"/>
  <c r="B15" i="2"/>
  <c r="E10" i="2"/>
  <c r="E9" i="2"/>
  <c r="G6" i="2" l="1"/>
  <c r="F6" i="2"/>
  <c r="E7" i="2"/>
  <c r="E6" i="2" s="1"/>
  <c r="B6" i="2"/>
  <c r="B11" i="2" s="1"/>
  <c r="F15" i="2"/>
  <c r="G15" i="2"/>
  <c r="E20" i="2"/>
  <c r="G20" i="2"/>
  <c r="F20" i="2"/>
  <c r="E15" i="2"/>
  <c r="C22" i="2" l="1"/>
  <c r="D22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88" i="11" l="1"/>
  <c r="F88" i="11"/>
  <c r="B22" i="2"/>
  <c r="F22" i="2" l="1"/>
  <c r="G22" i="2"/>
  <c r="E8" i="2"/>
  <c r="E11" i="2" s="1"/>
  <c r="E22" i="2" s="1"/>
</calcChain>
</file>

<file path=xl/sharedStrings.xml><?xml version="1.0" encoding="utf-8"?>
<sst xmlns="http://schemas.openxmlformats.org/spreadsheetml/2006/main" count="2134" uniqueCount="224">
  <si>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</si>
  <si>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</si>
  <si>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</si>
  <si>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</si>
  <si>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</si>
  <si>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</si>
  <si>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</si>
  <si>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</si>
  <si>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</si>
  <si>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</si>
  <si>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</si>
  <si>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</si>
  <si>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</si>
  <si>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</si>
  <si>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</si>
  <si>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</si>
  <si>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</si>
  <si>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</si>
  <si>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</si>
  <si>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</si>
  <si>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</si>
  <si>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</si>
  <si>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</si>
  <si>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</si>
  <si>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</si>
  <si>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</si>
  <si>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</si>
  <si>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</si>
  <si>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</si>
  <si>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</si>
  <si>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</si>
  <si>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</si>
  <si>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</si>
  <si>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</si>
  <si>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</si>
  <si>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</si>
  <si>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</si>
  <si>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</si>
  <si>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</si>
  <si>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</si>
  <si>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</si>
  <si>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</si>
  <si>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</si>
  <si>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</si>
  <si>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</si>
  <si>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</si>
  <si>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</si>
  <si>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</si>
  <si>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</si>
  <si>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</si>
  <si>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</si>
  <si>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</si>
  <si>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</si>
  <si>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</si>
  <si>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</si>
  <si>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</si>
  <si>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</si>
  <si>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</si>
  <si>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</si>
  <si>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</si>
  <si>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</si>
  <si>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</si>
  <si>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</si>
  <si>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</si>
  <si>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</si>
  <si>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</si>
  <si>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</si>
  <si>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</si>
  <si>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</si>
  <si>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</si>
  <si>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</si>
  <si>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</si>
  <si>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</si>
  <si>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</si>
  <si>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</si>
  <si>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</si>
  <si>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</si>
  <si>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</si>
  <si>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</si>
  <si>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</si>
  <si>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</si>
  <si>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</si>
  <si>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</si>
  <si>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</si>
  <si>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</si>
  <si>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</si>
  <si>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</si>
  <si>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</si>
  <si>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</si>
  <si>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</si>
  <si>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</si>
  <si>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</si>
  <si>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</si>
  <si>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</si>
  <si>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</si>
  <si>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</si>
  <si>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</si>
  <si>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</si>
  <si>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</si>
  <si>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</si>
  <si>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</si>
  <si>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</si>
  <si>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</si>
  <si>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</si>
  <si>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</si>
  <si>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</si>
  <si>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</si>
  <si>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</si>
  <si>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</si>
  <si>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</si>
  <si>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</si>
  <si>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</si>
  <si>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</si>
  <si>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</si>
  <si>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</si>
  <si>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</si>
  <si>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</si>
  <si>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</si>
  <si>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</si>
  <si>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</si>
  <si>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</si>
  <si>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</si>
  <si>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</si>
  <si>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</si>
  <si>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</si>
  <si>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</si>
  <si>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</si>
  <si>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</si>
  <si>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</si>
  <si>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</si>
  <si>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</si>
  <si>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</si>
  <si>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</si>
  <si>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</si>
  <si>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</si>
  <si>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</si>
  <si>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</si>
  <si>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</si>
  <si>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</si>
  <si>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</si>
  <si>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</si>
  <si>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</si>
  <si>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</si>
  <si>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</si>
  <si>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</si>
  <si>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</si>
  <si>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</si>
  <si>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</si>
  <si>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</si>
  <si>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</si>
  <si>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</si>
  <si>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</si>
  <si>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</si>
  <si>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</si>
  <si>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</si>
  <si>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</si>
  <si>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</si>
  <si>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</si>
  <si>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</si>
  <si>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</si>
  <si>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</si>
  <si>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</si>
  <si>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</si>
  <si>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</si>
  <si>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</si>
  <si>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</si>
  <si>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</si>
  <si>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</si>
  <si>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</si>
  <si>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</si>
  <si>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</si>
  <si>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</si>
  <si>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</si>
  <si>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</si>
  <si>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</si>
  <si>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</si>
  <si>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</si>
  <si>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</si>
  <si>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</si>
  <si>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</si>
  <si>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</si>
  <si>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</si>
  <si>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</si>
  <si>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</si>
  <si>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</si>
  <si>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</si>
  <si>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</si>
  <si>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</si>
  <si>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</si>
  <si>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</si>
  <si>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</si>
  <si>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</si>
  <si>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</si>
  <si>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</si>
  <si>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</si>
  <si>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</si>
  <si>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</si>
  <si>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</si>
  <si>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</si>
  <si>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</si>
  <si>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</si>
  <si>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PRESUPUESTAL  Diciembre 2024 ( Millones) </t>
  </si>
  <si>
    <t>C-3503-0200-2</t>
  </si>
  <si>
    <t>3503</t>
  </si>
  <si>
    <t>2</t>
  </si>
  <si>
    <t>C-3599-0200-8</t>
  </si>
  <si>
    <t>8</t>
  </si>
  <si>
    <t>C-3599-0200-9</t>
  </si>
  <si>
    <t>9</t>
  </si>
  <si>
    <t>C35032</t>
  </si>
  <si>
    <t>C35998</t>
  </si>
  <si>
    <t>C35999</t>
  </si>
  <si>
    <t>C-9 FORTALECIMIENTO INTERNO DE LOS PROCESOS Y DE LA INFRAESTRUCTURA TECNOLÓGICA DE LA SUPERINTENDENCIA DE SOCIEDADES A NIVEL  NACIONAL</t>
  </si>
  <si>
    <t>C-2 FORTALECIMIENTO DEL MODELO OPERACIONAL PARA LA ATENCIÓN DE TRAMITES Y SERVICIOS ASOCIADOS A LA INSOLVENCIA EMPRESARIAL A NIVEL NACIONAL</t>
  </si>
  <si>
    <t>C-8 FORTALECIMIENTO DE LA INFRAESTRUCTURA FÍSICA DE LA SUPERINTENDENCIA DE SOCIEDADES A NIVEL  NACIONAL</t>
  </si>
  <si>
    <t>A-2 ADQUISICIÓN DE BIENES  Y SERVICIOS</t>
  </si>
  <si>
    <t xml:space="preserve">A-3 TRANSFERENCIAS CORRIENTE </t>
  </si>
  <si>
    <t>A-6 CREDITO VIVIENDA</t>
  </si>
  <si>
    <t>A-10 SENTENCIAS Y CONCILIACIONES</t>
  </si>
  <si>
    <t>A03026</t>
  </si>
  <si>
    <t>A06010</t>
  </si>
  <si>
    <t>C2</t>
  </si>
  <si>
    <t>C8</t>
  </si>
  <si>
    <t>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</si>
</sst>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5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7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2" fillId="0" borderId="1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vertical="center" wrapText="1" readingOrder="1"/>
    </xf>
    <xf numFmtId="164" fontId="5" fillId="0" borderId="5" xfId="0" applyNumberFormat="1" applyFont="1" applyBorder="1" applyAlignment="1">
      <alignment horizontal="right" vertical="center" wrapText="1" readingOrder="1"/>
    </xf>
    <xf numFmtId="165" fontId="5" fillId="0" borderId="5" xfId="0" applyNumberFormat="1" applyFont="1" applyBorder="1" applyAlignment="1">
      <alignment horizontal="right" vertical="center" wrapText="1" readingOrder="1"/>
    </xf>
    <xf numFmtId="0" fontId="3" fillId="0" borderId="5" xfId="0" applyFont="1" applyBorder="1"/>
    <xf numFmtId="0" fontId="23" fillId="7" borderId="5" xfId="0" applyFont="1" applyFill="1" applyBorder="1" applyAlignment="1">
      <alignment horizontal="center" vertical="center" wrapText="1" readingOrder="1"/>
    </xf>
    <xf numFmtId="0" fontId="25" fillId="0" borderId="5" xfId="0" applyFont="1" applyBorder="1" applyAlignment="1">
      <alignment horizontal="center" vertical="center" wrapText="1" readingOrder="1"/>
    </xf>
    <xf numFmtId="0" fontId="25" fillId="0" borderId="5" xfId="0" applyFont="1" applyBorder="1" applyAlignment="1">
      <alignment horizontal="left" vertical="center" wrapText="1" readingOrder="1"/>
    </xf>
    <xf numFmtId="0" fontId="25" fillId="0" borderId="5" xfId="0" applyFont="1" applyBorder="1" applyAlignment="1">
      <alignment vertical="center" wrapText="1" readingOrder="1"/>
    </xf>
    <xf numFmtId="164" fontId="25" fillId="0" borderId="5" xfId="0" applyNumberFormat="1" applyFont="1" applyBorder="1" applyAlignment="1">
      <alignment horizontal="right" vertical="center" wrapText="1" readingOrder="1"/>
    </xf>
    <xf numFmtId="0" fontId="29" fillId="0" borderId="0" xfId="0" applyFont="1" applyAlignment="1">
      <alignment horizontal="center"/>
    </xf>
    <xf numFmtId="0" fontId="27" fillId="0" borderId="0" xfId="0" applyFont="1"/>
    <xf numFmtId="0" fontId="26" fillId="8" borderId="0" xfId="0" applyFont="1" applyFill="1"/>
    <xf numFmtId="0" fontId="28" fillId="0" borderId="5" xfId="0" applyFont="1" applyBorder="1"/>
    <xf numFmtId="9" fontId="28" fillId="0" borderId="5" xfId="1" applyFont="1" applyBorder="1" applyAlignment="1">
      <alignment horizontal="center"/>
    </xf>
    <xf numFmtId="168" fontId="28" fillId="0" borderId="5" xfId="1" applyNumberFormat="1" applyFont="1" applyBorder="1" applyAlignment="1">
      <alignment horizontal="center"/>
    </xf>
    <xf numFmtId="168" fontId="30" fillId="0" borderId="5" xfId="1" applyNumberFormat="1" applyFont="1" applyBorder="1" applyAlignment="1">
      <alignment horizontal="center"/>
    </xf>
    <xf numFmtId="9" fontId="0" fillId="0" borderId="5" xfId="1" applyFont="1" applyBorder="1" applyAlignment="1">
      <alignment horizontal="center"/>
    </xf>
    <xf numFmtId="41" fontId="0" fillId="0" borderId="5" xfId="3" applyFont="1" applyBorder="1" applyAlignment="1">
      <alignment horizontal="center"/>
    </xf>
    <xf numFmtId="168" fontId="0" fillId="0" borderId="5" xfId="1" applyNumberFormat="1" applyFont="1" applyBorder="1" applyAlignment="1">
      <alignment horizontal="center"/>
    </xf>
    <xf numFmtId="168" fontId="27" fillId="0" borderId="5" xfId="1" applyNumberFormat="1" applyFont="1" applyBorder="1" applyAlignment="1">
      <alignment horizontal="center"/>
    </xf>
    <xf numFmtId="168" fontId="0" fillId="9" borderId="5" xfId="1" applyNumberFormat="1" applyFont="1" applyFill="1" applyBorder="1" applyAlignment="1">
      <alignment horizontal="center"/>
    </xf>
    <xf numFmtId="169" fontId="0" fillId="0" borderId="5" xfId="2" applyNumberFormat="1" applyFont="1" applyBorder="1" applyAlignment="1">
      <alignment horizontal="center"/>
    </xf>
    <xf numFmtId="9" fontId="0" fillId="2" borderId="5" xfId="1" applyFont="1" applyFill="1" applyBorder="1" applyAlignment="1">
      <alignment horizontal="center"/>
    </xf>
    <xf numFmtId="41" fontId="0" fillId="2" borderId="5" xfId="3" applyFont="1" applyFill="1" applyBorder="1" applyAlignment="1">
      <alignment horizontal="center"/>
    </xf>
    <xf numFmtId="168" fontId="0" fillId="2" borderId="5" xfId="1" applyNumberFormat="1" applyFont="1" applyFill="1" applyBorder="1" applyAlignment="1">
      <alignment horizontal="center"/>
    </xf>
    <xf numFmtId="168" fontId="27" fillId="2" borderId="5" xfId="1" applyNumberFormat="1" applyFont="1" applyFill="1" applyBorder="1" applyAlignment="1">
      <alignment horizontal="center"/>
    </xf>
    <xf numFmtId="9" fontId="0" fillId="10" borderId="5" xfId="1" applyFont="1" applyFill="1" applyBorder="1" applyAlignment="1">
      <alignment horizontal="center"/>
    </xf>
    <xf numFmtId="41" fontId="0" fillId="10" borderId="5" xfId="3" applyFont="1" applyFill="1" applyBorder="1" applyAlignment="1">
      <alignment horizontal="center"/>
    </xf>
    <xf numFmtId="168" fontId="0" fillId="10" borderId="5" xfId="1" applyNumberFormat="1" applyFont="1" applyFill="1" applyBorder="1" applyAlignment="1">
      <alignment horizontal="center"/>
    </xf>
    <xf numFmtId="168" fontId="27" fillId="10" borderId="5" xfId="1" applyNumberFormat="1" applyFont="1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0" fontId="31" fillId="8" borderId="0" xfId="0" applyFont="1" applyFill="1"/>
    <xf numFmtId="9" fontId="28" fillId="11" borderId="5" xfId="1" applyFont="1" applyFill="1" applyBorder="1" applyAlignment="1">
      <alignment horizontal="center"/>
    </xf>
    <xf numFmtId="168" fontId="0" fillId="11" borderId="5" xfId="1" applyNumberFormat="1" applyFont="1" applyFill="1" applyBorder="1" applyAlignment="1">
      <alignment horizontal="center"/>
    </xf>
    <xf numFmtId="169" fontId="0" fillId="0" borderId="5" xfId="4" applyNumberFormat="1" applyFont="1" applyBorder="1" applyAlignment="1">
      <alignment horizontal="center"/>
    </xf>
    <xf numFmtId="0" fontId="32" fillId="8" borderId="0" xfId="0" applyFont="1" applyFill="1"/>
    <xf numFmtId="168" fontId="28" fillId="11" borderId="5" xfId="1" applyNumberFormat="1" applyFont="1" applyFill="1" applyBorder="1" applyAlignment="1">
      <alignment horizontal="center"/>
    </xf>
    <xf numFmtId="43" fontId="0" fillId="2" borderId="5" xfId="4" applyFont="1" applyFill="1" applyBorder="1" applyAlignment="1">
      <alignment horizontal="center"/>
    </xf>
    <xf numFmtId="9" fontId="28" fillId="0" borderId="5" xfId="1" applyFont="1" applyBorder="1" applyAlignment="1">
      <alignment horizontal="right" vertical="center"/>
    </xf>
    <xf numFmtId="0" fontId="28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28" fillId="0" borderId="5" xfId="1" applyNumberFormat="1" applyFont="1" applyFill="1" applyBorder="1" applyAlignment="1">
      <alignment horizontal="center" vertical="center"/>
    </xf>
    <xf numFmtId="0" fontId="0" fillId="0" borderId="5" xfId="1" applyNumberFormat="1" applyFont="1" applyBorder="1" applyAlignment="1">
      <alignment horizontal="right"/>
    </xf>
    <xf numFmtId="9" fontId="0" fillId="0" borderId="5" xfId="0" applyNumberFormat="1" applyBorder="1"/>
    <xf numFmtId="0" fontId="0" fillId="0" borderId="5" xfId="0" applyBorder="1"/>
    <xf numFmtId="168" fontId="0" fillId="0" borderId="5" xfId="1" applyNumberFormat="1" applyFont="1" applyFill="1" applyBorder="1" applyAlignment="1">
      <alignment horizontal="center"/>
    </xf>
    <xf numFmtId="0" fontId="0" fillId="0" borderId="5" xfId="1" applyNumberFormat="1" applyFont="1" applyFill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5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5" xfId="0" applyNumberFormat="1" applyFont="1" applyBorder="1" applyAlignment="1">
      <alignment horizontal="center" vertical="center"/>
    </xf>
    <xf numFmtId="168" fontId="33" fillId="0" borderId="5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5" xfId="0" applyFont="1" applyBorder="1" applyAlignment="1">
      <alignment horizontal="center" vertical="center" readingOrder="1"/>
    </xf>
    <xf numFmtId="0" fontId="5" fillId="0" borderId="5" xfId="0" applyFont="1" applyBorder="1" applyAlignment="1">
      <alignment horizontal="left" vertical="center" readingOrder="1"/>
    </xf>
    <xf numFmtId="0" fontId="5" fillId="0" borderId="5" xfId="0" applyFont="1" applyBorder="1" applyAlignment="1">
      <alignment vertical="center" readingOrder="1"/>
    </xf>
    <xf numFmtId="164" fontId="5" fillId="0" borderId="5" xfId="0" applyNumberFormat="1" applyFont="1" applyBorder="1" applyAlignment="1">
      <alignment horizontal="right" vertical="center" readingOrder="1"/>
    </xf>
    <xf numFmtId="165" fontId="5" fillId="0" borderId="5" xfId="0" applyNumberFormat="1" applyFont="1" applyBorder="1" applyAlignment="1">
      <alignment horizontal="right" vertical="center" readingOrder="1"/>
    </xf>
    <xf numFmtId="0" fontId="23" fillId="7" borderId="5" xfId="0" applyFont="1" applyFill="1" applyBorder="1" applyAlignment="1">
      <alignment horizontal="center" vertical="center" readingOrder="1"/>
    </xf>
    <xf numFmtId="0" fontId="25" fillId="0" borderId="5" xfId="0" applyFont="1" applyBorder="1" applyAlignment="1">
      <alignment horizontal="left" vertical="center" readingOrder="1"/>
    </xf>
    <xf numFmtId="0" fontId="21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3" fillId="4" borderId="7" xfId="0" applyFont="1" applyFill="1" applyBorder="1" applyAlignment="1" applyProtection="1">
      <alignment vertical="center" wrapText="1"/>
      <protection locked="0"/>
    </xf>
    <xf numFmtId="0" fontId="13" fillId="6" borderId="2" xfId="0" applyFont="1" applyFill="1" applyBorder="1" applyAlignment="1" applyProtection="1">
      <alignment vertical="center"/>
      <protection locked="0"/>
    </xf>
    <xf numFmtId="0" fontId="13" fillId="4" borderId="7" xfId="0" applyFont="1" applyFill="1" applyBorder="1" applyAlignment="1" applyProtection="1">
      <alignment vertical="center"/>
      <protection locked="0"/>
    </xf>
    <xf numFmtId="0" fontId="19" fillId="0" borderId="8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2" fillId="0" borderId="5" xfId="0" applyNumberFormat="1" applyFont="1" applyBorder="1" applyAlignment="1" applyProtection="1">
      <alignment horizontal="right" vertical="center"/>
      <protection hidden="1"/>
    </xf>
    <xf numFmtId="167" fontId="12" fillId="0" borderId="5" xfId="0" applyNumberFormat="1" applyFont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67" fontId="15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6" fillId="6" borderId="5" xfId="0" applyNumberFormat="1" applyFont="1" applyFill="1" applyBorder="1" applyAlignment="1" applyProtection="1">
      <alignment horizontal="right" vertical="center" wrapText="1"/>
      <protection hidden="1"/>
    </xf>
    <xf numFmtId="10" fontId="16" fillId="6" borderId="6" xfId="0" applyNumberFormat="1" applyFont="1" applyFill="1" applyBorder="1" applyAlignment="1" applyProtection="1">
      <alignment horizontal="right" vertical="center" wrapText="1"/>
      <protection hidden="1"/>
    </xf>
    <xf numFmtId="167" fontId="24" fillId="0" borderId="3" xfId="0" applyNumberFormat="1" applyFont="1" applyBorder="1" applyAlignment="1" applyProtection="1">
      <alignment horizontal="right" vertical="center" wrapText="1"/>
      <protection hidden="1"/>
    </xf>
    <xf numFmtId="167" fontId="17" fillId="4" borderId="9" xfId="0" applyNumberFormat="1" applyFont="1" applyFill="1" applyBorder="1" applyAlignment="1" applyProtection="1">
      <alignment horizontal="right" vertical="center" wrapText="1"/>
      <protection hidden="1"/>
    </xf>
    <xf numFmtId="10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0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20" fillId="0" borderId="11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1" fillId="3" borderId="0" xfId="0" applyFont="1" applyFill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8" xfId="0" applyFont="1" applyFill="1" applyBorder="1" applyAlignment="1" applyProtection="1">
      <alignment horizontal="center" vertical="center" wrapText="1"/>
      <protection locked="0"/>
    </xf>
    <xf numFmtId="0" fontId="3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" fillId="0" borderId="0" xfId="0" applyNumberFormat="1" applyFont="1"/>
    <xf numFmtId="9" fontId="12" fillId="0" borderId="5" xfId="0" applyNumberFormat="1" applyFont="1" applyBorder="1" applyAlignment="1" applyProtection="1">
      <alignment vertical="center"/>
      <protection hidden="1"/>
    </xf>
    <xf numFmtId="9" fontId="12" fillId="5" borderId="6" xfId="0" applyNumberFormat="1" applyFont="1" applyFill="1" applyBorder="1" applyAlignment="1" applyProtection="1">
      <alignment vertical="center"/>
      <protection hidden="1"/>
    </xf>
    <xf numFmtId="9" fontId="12" fillId="0" borderId="6" xfId="0" applyNumberFormat="1" applyFont="1" applyBorder="1" applyAlignment="1" applyProtection="1">
      <alignment vertical="center"/>
      <protection hidden="1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0" formatCode="General"/>
    </dxf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81.599346990741" createdVersion="6" refreshedVersion="8" minRefreshableVersion="3" recordCount="281" xr:uid="{00000000-000A-0000-FFFF-FFFF2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8110666" maxValue="1803785341.0699999"/>
    </cacheField>
    <cacheField name="OBLIGACION" numFmtId="0">
      <sharedItems containsString="0" containsBlank="1" containsNumber="1" minValue="8110666" maxValue="1803785341.0699999"/>
    </cacheField>
    <cacheField name="ORDEN PAGO" numFmtId="0">
      <sharedItems containsString="0" containsBlank="1" containsNumber="1" minValue="8110666" maxValue="1803785341.0699999"/>
    </cacheField>
    <cacheField name="PAGOS" numFmtId="0">
      <sharedItems containsString="0" containsBlank="1" containsNumber="1" minValue="8110666" maxValue="180378534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9">
        <s v="A02"/>
        <s v="A03026"/>
        <s v="A03"/>
        <s v="A06010"/>
        <s v="C35032"/>
        <s v="C35998"/>
        <s v="C35999"/>
        <s v=""/>
        <s v="C2" u="1"/>
        <s v="C8" u="1"/>
        <s v="C9" u="1"/>
        <s v="A06" u="1"/>
        <s v="A01" u="1"/>
        <s v="A08" u="1"/>
        <s v="B1001" u="1"/>
        <s v="A3" u="1"/>
        <s v="C35022" u="1"/>
        <s v="A64" u="1"/>
        <s v="C11" u="1"/>
        <s v="C12" u="1"/>
        <s v="A0303" u="1"/>
        <s v="A31" u="1"/>
        <s v="A32" u="1"/>
        <s v="A0302" u="1"/>
        <s v="A33" u="1"/>
        <s v="A2" u="1"/>
        <s v="A6" u="1"/>
        <s v="C359910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81.599347800926" createdVersion="6" refreshedVersion="8" minRefreshableVersion="3" recordCount="12" xr:uid="{00000000-000A-0000-FFFF-FFFF20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81.599347916665" createdVersion="6" refreshedVersion="8" minRefreshableVersion="3" recordCount="281" xr:uid="{00000000-000A-0000-FFFF-FFFF1F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8110666" maxValue="1803785341.0699999"/>
    </cacheField>
    <cacheField name="OBLIGACION" numFmtId="0">
      <sharedItems containsString="0" containsBlank="1" containsNumber="1" minValue="8110666" maxValue="1803785341.0699999"/>
    </cacheField>
    <cacheField name="ORDEN PAGO" numFmtId="0">
      <sharedItems containsString="0" containsBlank="1" containsNumber="1" minValue="8110666" maxValue="1803785341.0699999"/>
    </cacheField>
    <cacheField name="PAGOS" numFmtId="0">
      <sharedItems containsString="0" containsBlank="1" containsNumber="1" minValue="8110666" maxValue="180378534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2">
        <s v="A02"/>
        <s v="A03026"/>
        <s v="A03"/>
        <s v="A06010"/>
        <s v="C35032"/>
        <s v="C35998"/>
        <s v="C35999"/>
        <s v=""/>
        <s v="C2" u="1"/>
        <s v="C8" u="1"/>
        <s v="C9" u="1"/>
        <s v="A06" u="1"/>
        <s v="A01" u="1"/>
        <s v="A08" u="1"/>
        <s v="B1001" u="1"/>
        <s v="A3" u="1"/>
        <s v="C35022" u="1"/>
        <s v="A64" u="1"/>
        <s v="A31" u="1"/>
        <s v="A2" u="1"/>
        <s v="A6" u="1"/>
        <s v="C3599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69320434"/>
    <n v="69320434"/>
    <n v="69320434"/>
    <n v="6932043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06659762.38999999"/>
    <n v="461052093.02999997"/>
    <n v="461052093.02999997"/>
    <n v="461052093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803785341.0699999"/>
    <n v="1803785341.0699999"/>
    <n v="1803785341.0699999"/>
    <n v="1803785341.0699999"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8110666"/>
    <n v="8110666"/>
    <n v="8110666"/>
    <n v="8110666"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4124.37"/>
    <n v="401994124.37"/>
    <n v="401994124.37"/>
    <n v="401994124.37"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444310000"/>
    <n v="1444310000"/>
    <n v="1444310000"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69320434"/>
    <n v="69320434"/>
    <n v="69320434"/>
    <n v="6932043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06659762.38999999"/>
    <n v="461052093.02999997"/>
    <n v="461052093.02999997"/>
    <n v="461052093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2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803785341.0699999"/>
    <n v="1803785341.0699999"/>
    <n v="1803785341.0699999"/>
    <n v="1803785341.0699999"/>
    <m/>
    <m/>
    <x v="3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8110666"/>
    <n v="8110666"/>
    <n v="8110666"/>
    <n v="8110666"/>
    <m/>
    <m/>
    <x v="4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4124.37"/>
    <n v="401994124.37"/>
    <n v="401994124.37"/>
    <n v="401994124.37"/>
    <m/>
    <m/>
    <x v="5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444310000"/>
    <n v="1444310000"/>
    <n v="1444310000"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13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1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3">
        <item x="7"/>
        <item m="1" x="15"/>
        <item m="1" x="18"/>
        <item m="1" x="17"/>
        <item x="4"/>
        <item x="5"/>
        <item x="6"/>
        <item m="1" x="19"/>
        <item m="1" x="20"/>
        <item x="0"/>
        <item x="2"/>
        <item m="1" x="11"/>
        <item m="1" x="12"/>
        <item m="1" x="13"/>
        <item m="1" x="14"/>
        <item m="1" x="16"/>
        <item m="1" x="21"/>
        <item x="1"/>
        <item x="3"/>
        <item m="1" x="8"/>
        <item m="1" x="9"/>
        <item m="1" x="10"/>
        <item t="default"/>
      </items>
    </pivotField>
  </pivotFields>
  <rowFields count="1">
    <field x="24"/>
  </rowFields>
  <rowItems count="9">
    <i>
      <x/>
    </i>
    <i>
      <x v="4"/>
    </i>
    <i>
      <x v="5"/>
    </i>
    <i>
      <x v="6"/>
    </i>
    <i>
      <x v="9"/>
    </i>
    <i>
      <x v="10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4" cacheId="12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0">
        <item x="7"/>
        <item h="1" m="1" x="12"/>
        <item h="1" x="0"/>
        <item h="1" x="2"/>
        <item h="1" m="1" x="23"/>
        <item h="1" x="1"/>
        <item h="1" m="1" x="20"/>
        <item h="1" m="1" x="11"/>
        <item h="1" x="3"/>
        <item h="1" m="1" x="13"/>
        <item h="1" m="1" x="25"/>
        <item h="1" m="1" x="15"/>
        <item h="1" m="1" x="21"/>
        <item h="1" m="1" x="22"/>
        <item h="1" m="1" x="24"/>
        <item h="1" m="1" x="26"/>
        <item h="1" m="1" x="17"/>
        <item h="1" m="1" x="14"/>
        <item h="1" m="1" x="18"/>
        <item h="1" m="1" x="19"/>
        <item h="1" m="1" x="8"/>
        <item h="1" m="1" x="28"/>
        <item h="1" m="1" x="16"/>
        <item h="1" x="4"/>
        <item h="1" m="1" x="27"/>
        <item h="1" x="5"/>
        <item h="1" x="6"/>
        <item h="1" m="1" x="9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12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0">
        <item x="7"/>
        <item h="1" m="1" x="12"/>
        <item h="1" x="0"/>
        <item h="1" x="2"/>
        <item h="1" m="1" x="23"/>
        <item h="1" x="1"/>
        <item h="1" m="1" x="20"/>
        <item h="1" m="1" x="11"/>
        <item h="1" x="3"/>
        <item h="1" m="1" x="13"/>
        <item h="1" m="1" x="25"/>
        <item h="1" m="1" x="15"/>
        <item h="1" m="1" x="21"/>
        <item h="1" m="1" x="22"/>
        <item h="1" m="1" x="24"/>
        <item h="1" m="1" x="26"/>
        <item h="1" m="1" x="17"/>
        <item h="1" m="1" x="14"/>
        <item h="1" m="1" x="18"/>
        <item h="1" m="1" x="19"/>
        <item h="1" m="1" x="8"/>
        <item h="1" m="1" x="28"/>
        <item h="1" m="1" x="16"/>
        <item h="1" x="4"/>
        <item h="1" m="1" x="27"/>
        <item h="1" x="5"/>
        <item h="1" x="6"/>
        <item h="1" m="1" x="9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12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0">
        <item x="7"/>
        <item h="1" m="1" x="12"/>
        <item h="1" x="0"/>
        <item h="1" x="2"/>
        <item h="1" m="1" x="23"/>
        <item h="1" x="1"/>
        <item h="1" m="1" x="20"/>
        <item h="1" m="1" x="11"/>
        <item h="1" x="3"/>
        <item h="1" m="1" x="13"/>
        <item h="1" m="1" x="25"/>
        <item h="1" m="1" x="15"/>
        <item h="1" m="1" x="21"/>
        <item h="1" m="1" x="22"/>
        <item h="1" m="1" x="24"/>
        <item h="1" m="1" x="26"/>
        <item h="1" m="1" x="17"/>
        <item h="1" m="1" x="14"/>
        <item h="1" m="1" x="18"/>
        <item h="1" m="1" x="19"/>
        <item h="1" m="1" x="8"/>
        <item h="1" m="1" x="28"/>
        <item h="1" m="1" x="16"/>
        <item h="1" x="4"/>
        <item h="1" m="1" x="27"/>
        <item h="1" x="5"/>
        <item h="1" x="6"/>
        <item h="1" m="1" x="9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128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6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12" cacheId="12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0">
        <item x="7"/>
        <item h="1" m="1" x="12"/>
        <item h="1" x="0"/>
        <item h="1" x="2"/>
        <item h="1" m="1" x="23"/>
        <item h="1" x="1"/>
        <item h="1" m="1" x="20"/>
        <item h="1" m="1" x="11"/>
        <item h="1" x="3"/>
        <item h="1" m="1" x="13"/>
        <item h="1" m="1" x="25"/>
        <item h="1" m="1" x="15"/>
        <item h="1" m="1" x="21"/>
        <item h="1" m="1" x="22"/>
        <item h="1" m="1" x="24"/>
        <item h="1" m="1" x="26"/>
        <item h="1" m="1" x="17"/>
        <item h="1" m="1" x="14"/>
        <item h="1" m="1" x="18"/>
        <item h="1" m="1" x="19"/>
        <item h="1" m="1" x="8"/>
        <item h="1" m="1" x="28"/>
        <item h="1" m="1" x="16"/>
        <item h="1" x="4"/>
        <item h="1" m="1" x="27"/>
        <item h="1" x="5"/>
        <item h="1" x="6"/>
        <item h="1" m="1" x="9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6" cacheId="12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0">
        <item x="7"/>
        <item h="1" m="1" x="12"/>
        <item h="1" x="0"/>
        <item h="1" x="2"/>
        <item h="1" m="1" x="23"/>
        <item h="1" x="1"/>
        <item h="1" m="1" x="20"/>
        <item h="1" m="1" x="11"/>
        <item h="1" x="3"/>
        <item h="1" m="1" x="13"/>
        <item h="1" m="1" x="25"/>
        <item h="1" m="1" x="15"/>
        <item h="1" m="1" x="21"/>
        <item h="1" m="1" x="22"/>
        <item h="1" m="1" x="24"/>
        <item h="1" m="1" x="26"/>
        <item h="1" m="1" x="17"/>
        <item h="1" m="1" x="14"/>
        <item h="1" m="1" x="18"/>
        <item h="1" m="1" x="19"/>
        <item h="1" m="1" x="8"/>
        <item h="1" m="1" x="28"/>
        <item h="1" m="1" x="16"/>
        <item h="1" x="4"/>
        <item h="1" m="1" x="27"/>
        <item h="1" x="5"/>
        <item h="1" x="6"/>
        <item h="1" m="1" x="9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2" cacheId="12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0">
        <item x="7"/>
        <item h="1" m="1" x="12"/>
        <item h="1" x="0"/>
        <item h="1" x="2"/>
        <item h="1" m="1" x="23"/>
        <item h="1" x="1"/>
        <item h="1" m="1" x="20"/>
        <item h="1" m="1" x="11"/>
        <item h="1" x="3"/>
        <item h="1" m="1" x="13"/>
        <item h="1" m="1" x="25"/>
        <item h="1" m="1" x="15"/>
        <item h="1" m="1" x="21"/>
        <item h="1" m="1" x="22"/>
        <item h="1" m="1" x="24"/>
        <item h="1" m="1" x="26"/>
        <item h="1" m="1" x="17"/>
        <item h="1" m="1" x="14"/>
        <item h="1" m="1" x="18"/>
        <item h="1" m="1" x="19"/>
        <item h="1" m="1" x="8"/>
        <item h="1" m="1" x="28"/>
        <item h="1" m="1" x="16"/>
        <item h="1" x="4"/>
        <item h="1" m="1" x="27"/>
        <item h="1" x="5"/>
        <item h="1" x="6"/>
        <item h="1" m="1" x="9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10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3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2">
      <pivotArea outline="0" collapsedLevelsAreSubtotals="1" fieldPosition="0"/>
    </format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/>
        <i x="1"/>
        <i x="2"/>
        <i x="3"/>
        <i x="4"/>
        <i x="5"/>
        <i x="6"/>
        <i x="7"/>
        <i x="8"/>
        <i x="9"/>
        <i x="10"/>
        <i x="11" s="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29">
        <i x="7" s="1"/>
        <i x="0"/>
        <i x="2"/>
        <i x="1"/>
        <i x="3"/>
        <i x="4"/>
        <i x="5"/>
        <i x="6"/>
        <i x="12" nd="1"/>
        <i x="23" nd="1"/>
        <i x="20" nd="1"/>
        <i x="11" nd="1"/>
        <i x="13" nd="1"/>
        <i x="25" nd="1"/>
        <i x="15" nd="1"/>
        <i x="21" nd="1"/>
        <i x="22" nd="1"/>
        <i x="24" nd="1"/>
        <i x="26" nd="1"/>
        <i x="17" nd="1"/>
        <i x="14" nd="1"/>
        <i x="18" nd="1"/>
        <i x="19" nd="1"/>
        <i x="8" nd="1"/>
        <i x="28" nd="1"/>
        <i x="16" nd="1"/>
        <i x="27" nd="1"/>
        <i x="9" nd="1"/>
        <i x="10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29">
        <i x="0"/>
        <i x="2"/>
        <i x="1"/>
        <i x="3"/>
        <i x="4"/>
        <i x="5"/>
        <i x="6"/>
        <i x="7" s="1" nd="1"/>
        <i x="12" nd="1"/>
        <i x="23" nd="1"/>
        <i x="20" nd="1"/>
        <i x="11" nd="1"/>
        <i x="13" nd="1"/>
        <i x="25" nd="1"/>
        <i x="15" nd="1"/>
        <i x="21" nd="1"/>
        <i x="22" nd="1"/>
        <i x="24" nd="1"/>
        <i x="26" nd="1"/>
        <i x="17" nd="1"/>
        <i x="14" nd="1"/>
        <i x="18" nd="1"/>
        <i x="19" nd="1"/>
        <i x="8" nd="1"/>
        <i x="28" nd="1"/>
        <i x="16" nd="1"/>
        <i x="27" nd="1"/>
        <i x="9" nd="1"/>
        <i x="10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29">
        <i x="7" s="1"/>
        <i x="0"/>
        <i x="2"/>
        <i x="1"/>
        <i x="3"/>
        <i x="4"/>
        <i x="5"/>
        <i x="6"/>
        <i x="12" nd="1"/>
        <i x="23" nd="1"/>
        <i x="20" nd="1"/>
        <i x="11" nd="1"/>
        <i x="13" nd="1"/>
        <i x="25" nd="1"/>
        <i x="15" nd="1"/>
        <i x="21" nd="1"/>
        <i x="22" nd="1"/>
        <i x="24" nd="1"/>
        <i x="26" nd="1"/>
        <i x="17" nd="1"/>
        <i x="14" nd="1"/>
        <i x="18" nd="1"/>
        <i x="19" nd="1"/>
        <i x="8" nd="1"/>
        <i x="28" nd="1"/>
        <i x="16" nd="1"/>
        <i x="27" nd="1"/>
        <i x="9" nd="1"/>
        <i x="10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29">
        <i x="0"/>
        <i x="2"/>
        <i x="1"/>
        <i x="3"/>
        <i x="4"/>
        <i x="5"/>
        <i x="6"/>
        <i x="7" s="1" nd="1"/>
        <i x="12" nd="1"/>
        <i x="23" nd="1"/>
        <i x="20" nd="1"/>
        <i x="11" nd="1"/>
        <i x="13" nd="1"/>
        <i x="25" nd="1"/>
        <i x="15" nd="1"/>
        <i x="21" nd="1"/>
        <i x="22" nd="1"/>
        <i x="24" nd="1"/>
        <i x="26" nd="1"/>
        <i x="17" nd="1"/>
        <i x="14" nd="1"/>
        <i x="18" nd="1"/>
        <i x="19" nd="1"/>
        <i x="8" nd="1"/>
        <i x="28" nd="1"/>
        <i x="16" nd="1"/>
        <i x="27" nd="1"/>
        <i x="9" nd="1"/>
        <i x="1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29">
        <i x="7" s="1"/>
        <i x="0"/>
        <i x="2"/>
        <i x="1"/>
        <i x="3"/>
        <i x="4"/>
        <i x="5"/>
        <i x="6"/>
        <i x="12" nd="1"/>
        <i x="23" nd="1"/>
        <i x="20" nd="1"/>
        <i x="11" nd="1"/>
        <i x="13" nd="1"/>
        <i x="25" nd="1"/>
        <i x="15" nd="1"/>
        <i x="21" nd="1"/>
        <i x="22" nd="1"/>
        <i x="24" nd="1"/>
        <i x="26" nd="1"/>
        <i x="17" nd="1"/>
        <i x="14" nd="1"/>
        <i x="18" nd="1"/>
        <i x="19" nd="1"/>
        <i x="8" nd="1"/>
        <i x="28" nd="1"/>
        <i x="16" nd="1"/>
        <i x="27" nd="1"/>
        <i x="9" nd="1"/>
        <i x="10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29">
        <i x="7" s="1"/>
        <i x="0"/>
        <i x="2"/>
        <i x="1"/>
        <i x="3"/>
        <i x="4"/>
        <i x="5"/>
        <i x="6"/>
        <i x="12" nd="1"/>
        <i x="23" nd="1"/>
        <i x="20" nd="1"/>
        <i x="11" nd="1"/>
        <i x="13" nd="1"/>
        <i x="25" nd="1"/>
        <i x="15" nd="1"/>
        <i x="21" nd="1"/>
        <i x="22" nd="1"/>
        <i x="24" nd="1"/>
        <i x="26" nd="1"/>
        <i x="17" nd="1"/>
        <i x="14" nd="1"/>
        <i x="18" nd="1"/>
        <i x="19" nd="1"/>
        <i x="8" nd="1"/>
        <i x="28" nd="1"/>
        <i x="16" nd="1"/>
        <i x="27" nd="1"/>
        <i x="9" nd="1"/>
        <i x="1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artItem="8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0">
      <calculatedColumnFormula>IF(Super[[#This Row],[TIPO]]="A",CONCATENATE(Super[[#This Row],[TIPO]],Super[[#This Row],[CTA]],Super[[#This Row],[ORD]]),CONCATENATE(Super[[#This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0"/>
  <sheetViews>
    <sheetView tabSelected="1" view="pageBreakPreview" zoomScale="55" zoomScaleNormal="98" zoomScaleSheetLayoutView="55" workbookViewId="0">
      <selection activeCell="H9" sqref="H9"/>
    </sheetView>
  </sheetViews>
  <sheetFormatPr baseColWidth="10" defaultRowHeight="15"/>
  <cols>
    <col min="1" max="1" width="66.44140625" style="89" customWidth="1"/>
    <col min="2" max="4" width="19.5546875" style="101" customWidth="1"/>
    <col min="5" max="5" width="23.5546875" style="101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1" t="s">
        <v>201</v>
      </c>
      <c r="B2" s="121"/>
      <c r="C2" s="121"/>
      <c r="D2" s="121"/>
      <c r="E2" s="121"/>
      <c r="F2" s="121"/>
      <c r="G2" s="121"/>
      <c r="H2" s="88"/>
      <c r="I2" s="88"/>
      <c r="J2" s="88"/>
      <c r="K2" s="88"/>
      <c r="L2" s="88"/>
      <c r="M2" s="88"/>
    </row>
    <row r="3" spans="1:13" ht="24">
      <c r="A3" s="122" t="s">
        <v>189</v>
      </c>
      <c r="B3" s="122"/>
      <c r="C3" s="122"/>
      <c r="D3" s="122"/>
      <c r="E3" s="122"/>
      <c r="F3" s="122"/>
      <c r="G3" s="122"/>
    </row>
    <row r="4" spans="1:13" ht="43.5" customHeight="1">
      <c r="A4" s="90" t="s">
        <v>107</v>
      </c>
      <c r="B4" s="91" t="s">
        <v>108</v>
      </c>
      <c r="C4" s="91" t="s">
        <v>195</v>
      </c>
      <c r="D4" s="91" t="s">
        <v>196</v>
      </c>
      <c r="E4" s="91" t="s">
        <v>197</v>
      </c>
      <c r="F4" s="91" t="s">
        <v>198</v>
      </c>
      <c r="G4" s="92" t="s">
        <v>199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190</v>
      </c>
      <c r="B6" s="104">
        <f t="shared" ref="B6:G6" si="0">+B7</f>
        <v>8110666</v>
      </c>
      <c r="C6" s="104">
        <f t="shared" si="0"/>
        <v>8110666</v>
      </c>
      <c r="D6" s="104">
        <f t="shared" si="0"/>
        <v>8110666</v>
      </c>
      <c r="E6" s="104">
        <f t="shared" si="0"/>
        <v>0</v>
      </c>
      <c r="F6" s="105">
        <f t="shared" si="0"/>
        <v>1</v>
      </c>
      <c r="G6" s="105">
        <f t="shared" si="0"/>
        <v>1</v>
      </c>
    </row>
    <row r="7" spans="1:13" ht="54" customHeight="1" thickBot="1">
      <c r="A7" s="130" t="s">
        <v>213</v>
      </c>
      <c r="B7" s="113">
        <f>GETPIVOTDATA("Suma de COMPROMISO",CRIS!$A$2,"CM - A","C35032")</f>
        <v>8110666</v>
      </c>
      <c r="C7" s="113">
        <f>GETPIVOTDATA("Suma de OBLIGACION",CRIS!$A$2,"CM - A","C35032")</f>
        <v>8110666</v>
      </c>
      <c r="D7" s="113">
        <f>GETPIVOTDATA("Suma de ORDEN PAGO",CRIS!$A$2,"CM - A","C35032")</f>
        <v>8110666</v>
      </c>
      <c r="E7" s="107">
        <f>+B7-C7</f>
        <v>0</v>
      </c>
      <c r="F7" s="134">
        <f>+C7/B7</f>
        <v>1</v>
      </c>
      <c r="G7" s="135">
        <f>+D7/B7</f>
        <v>1</v>
      </c>
    </row>
    <row r="8" spans="1:13" ht="36">
      <c r="A8" s="96" t="s">
        <v>112</v>
      </c>
      <c r="B8" s="104">
        <f>+B9+B10</f>
        <v>1846304124.3699999</v>
      </c>
      <c r="C8" s="104">
        <f>+C9+C10</f>
        <v>1846304124.3699999</v>
      </c>
      <c r="D8" s="104">
        <f>+D9+D10</f>
        <v>1846304124.3699999</v>
      </c>
      <c r="E8" s="104">
        <f>SUM(E9:E10)</f>
        <v>0</v>
      </c>
      <c r="F8" s="108">
        <v>0</v>
      </c>
      <c r="G8" s="109">
        <v>0</v>
      </c>
    </row>
    <row r="9" spans="1:13" ht="46.5" customHeight="1">
      <c r="A9" s="131" t="s">
        <v>214</v>
      </c>
      <c r="B9" s="113">
        <f>GETPIVOTDATA("Suma de COMPROMISO",CRIS!$A$2,"CM - A","C35998")</f>
        <v>401994124.37</v>
      </c>
      <c r="C9" s="113">
        <f>GETPIVOTDATA("Suma de OBLIGACION",CRIS!$A$2,"CM - A","C35998")</f>
        <v>401994124.37</v>
      </c>
      <c r="D9" s="113">
        <f>GETPIVOTDATA("Suma de ORDEN PAGO",CRIS!$A$2,"CM - A","C35998")</f>
        <v>401994124.37</v>
      </c>
      <c r="E9" s="106">
        <f>+B9-C9</f>
        <v>0</v>
      </c>
      <c r="F9" s="134">
        <f>+C9/B9</f>
        <v>1</v>
      </c>
      <c r="G9" s="136">
        <f>+D9/B9</f>
        <v>1</v>
      </c>
    </row>
    <row r="10" spans="1:13" ht="46.5" customHeight="1" thickBot="1">
      <c r="A10" s="129" t="s">
        <v>212</v>
      </c>
      <c r="B10" s="113">
        <f>GETPIVOTDATA("Suma de COMPROMISO",CRIS!$A$2,"CM - A","C35999")</f>
        <v>1444310000</v>
      </c>
      <c r="C10" s="113">
        <f>GETPIVOTDATA("Suma de OBLIGACION",CRIS!$A$2,"CM - A","C35999")</f>
        <v>1444310000</v>
      </c>
      <c r="D10" s="113">
        <f>GETPIVOTDATA("Suma de ORDEN PAGO",CRIS!$A$2,"CM - A","C35999")</f>
        <v>1444310000</v>
      </c>
      <c r="E10" s="106">
        <f>+B10-C10</f>
        <v>0</v>
      </c>
      <c r="F10" s="134">
        <f>+C10/B10</f>
        <v>1</v>
      </c>
      <c r="G10" s="136">
        <f>+D10/B10</f>
        <v>1</v>
      </c>
    </row>
    <row r="11" spans="1:13" ht="37.5" customHeight="1" thickBot="1">
      <c r="A11" s="97" t="s">
        <v>113</v>
      </c>
      <c r="B11" s="104">
        <f>+B8+B6</f>
        <v>1854414790.3699999</v>
      </c>
      <c r="C11" s="104">
        <f>++C8+C6</f>
        <v>1854414790.3699999</v>
      </c>
      <c r="D11" s="104">
        <f>+D8+D6</f>
        <v>1854414790.3699999</v>
      </c>
      <c r="E11" s="104">
        <f>+E6+E8</f>
        <v>0</v>
      </c>
      <c r="F11" s="108">
        <v>0</v>
      </c>
      <c r="G11" s="109">
        <v>0</v>
      </c>
    </row>
    <row r="12" spans="1:13" ht="24">
      <c r="A12" s="123" t="s">
        <v>114</v>
      </c>
      <c r="B12" s="122"/>
      <c r="C12" s="122"/>
      <c r="D12" s="122"/>
      <c r="E12" s="122"/>
      <c r="F12" s="122"/>
      <c r="G12" s="122"/>
    </row>
    <row r="13" spans="1:13" ht="31.5">
      <c r="A13" s="90" t="s">
        <v>115</v>
      </c>
      <c r="B13" s="91" t="s">
        <v>108</v>
      </c>
      <c r="C13" s="91" t="s">
        <v>195</v>
      </c>
      <c r="D13" s="91" t="s">
        <v>196</v>
      </c>
      <c r="E13" s="91" t="s">
        <v>197</v>
      </c>
      <c r="F13" s="91" t="s">
        <v>198</v>
      </c>
      <c r="G13" s="92" t="s">
        <v>199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98" t="s">
        <v>116</v>
      </c>
      <c r="B15" s="110">
        <f>SUM(B16:B19)</f>
        <v>2460763697.79</v>
      </c>
      <c r="C15" s="110">
        <f>SUM(C16:C19)</f>
        <v>2415156028.4299998</v>
      </c>
      <c r="D15" s="110">
        <f>SUM(D16:D19)</f>
        <v>2415156028.4299998</v>
      </c>
      <c r="E15" s="110">
        <f>SUM(E16:E19)</f>
        <v>45607669.360000014</v>
      </c>
      <c r="F15" s="111">
        <f t="shared" ref="F15:F20" si="1">+C15/B15</f>
        <v>0.98146605080326887</v>
      </c>
      <c r="G15" s="112">
        <f t="shared" ref="G15:G20" si="2">+D15/B15</f>
        <v>0.98146605080326887</v>
      </c>
    </row>
    <row r="16" spans="1:13" ht="23.25">
      <c r="A16" s="129" t="s">
        <v>215</v>
      </c>
      <c r="B16" s="113">
        <f>GETPIVOTDATA("Suma de COMPROMISO",CRIS!$A$2,"CM - A","A02")</f>
        <v>69320434</v>
      </c>
      <c r="C16" s="113">
        <f>GETPIVOTDATA("Suma de OBLIGACION",CRIS!$A$2,"CM - A","A02")</f>
        <v>69320434</v>
      </c>
      <c r="D16" s="113">
        <f>GETPIVOTDATA("Suma de ORDEN PAGO",CRIS!$A$2,"CM - A","A02")</f>
        <v>69320434</v>
      </c>
      <c r="E16" s="106">
        <f>+B16-C16</f>
        <v>0</v>
      </c>
      <c r="F16" s="134">
        <f t="shared" si="1"/>
        <v>1</v>
      </c>
      <c r="G16" s="136">
        <f t="shared" si="2"/>
        <v>1</v>
      </c>
    </row>
    <row r="17" spans="1:7" ht="23.25">
      <c r="A17" s="129" t="s">
        <v>216</v>
      </c>
      <c r="B17" s="113">
        <f>GETPIVOTDATA("Suma de COMPROMISO",CRIS!$A$2,"CM - A","A03")</f>
        <v>80998160.329999998</v>
      </c>
      <c r="C17" s="113">
        <f>GETPIVOTDATA("Suma de OBLIGACION",CRIS!$A$2,"CM - A","A03")</f>
        <v>80998160.329999998</v>
      </c>
      <c r="D17" s="113">
        <f>GETPIVOTDATA("Suma de ORDEN PAGO",CRIS!$A$2,"CM - A","A03")</f>
        <v>80998160.329999998</v>
      </c>
      <c r="E17" s="106">
        <f t="shared" ref="E17:E19" si="3">+B17-C17</f>
        <v>0</v>
      </c>
      <c r="F17" s="134">
        <f t="shared" ref="F17:F19" si="4">+C17/B17</f>
        <v>1</v>
      </c>
      <c r="G17" s="136">
        <f t="shared" ref="G17:G19" si="5">+D17/B17</f>
        <v>1</v>
      </c>
    </row>
    <row r="18" spans="1:7" ht="23.25">
      <c r="A18" s="129" t="s">
        <v>217</v>
      </c>
      <c r="B18" s="113">
        <f>GETPIVOTDATA("Suma de COMPROMISO",CRIS!$A$2,"CM - A","A03026")</f>
        <v>506659762.38999999</v>
      </c>
      <c r="C18" s="113">
        <f>GETPIVOTDATA("Suma de OBLIGACION",CRIS!$A$2,"CM - A","A03026")</f>
        <v>461052093.02999997</v>
      </c>
      <c r="D18" s="113">
        <f>GETPIVOTDATA("Suma de ORDEN PAGO",CRIS!$A$2,"CM - A","A03026")</f>
        <v>461052093.02999997</v>
      </c>
      <c r="E18" s="106">
        <f t="shared" si="3"/>
        <v>45607669.360000014</v>
      </c>
      <c r="F18" s="134">
        <f t="shared" si="4"/>
        <v>0.9099836364647137</v>
      </c>
      <c r="G18" s="136">
        <f t="shared" si="5"/>
        <v>0.9099836364647137</v>
      </c>
    </row>
    <row r="19" spans="1:7" ht="24" thickBot="1">
      <c r="A19" s="132" t="s">
        <v>218</v>
      </c>
      <c r="B19" s="113">
        <f>GETPIVOTDATA("Suma de COMPROMISO",CRIS!$A$2,"CM - A","A06010")</f>
        <v>1803785341.0699999</v>
      </c>
      <c r="C19" s="113">
        <f>GETPIVOTDATA("Suma de OBLIGACION",CRIS!$A$2,"CM - A","A06010")</f>
        <v>1803785341.0699999</v>
      </c>
      <c r="D19" s="113">
        <f>GETPIVOTDATA("Suma de ORDEN PAGO",CRIS!$A$2,"CM - A","A06010")</f>
        <v>1803785341.0699999</v>
      </c>
      <c r="E19" s="106">
        <f t="shared" si="3"/>
        <v>0</v>
      </c>
      <c r="F19" s="134">
        <f t="shared" si="4"/>
        <v>1</v>
      </c>
      <c r="G19" s="136">
        <f t="shared" si="5"/>
        <v>1</v>
      </c>
    </row>
    <row r="20" spans="1:7" ht="21" thickBot="1">
      <c r="A20" s="99" t="s">
        <v>117</v>
      </c>
      <c r="B20" s="114">
        <f>SUM(B16:B19)</f>
        <v>2460763697.79</v>
      </c>
      <c r="C20" s="114">
        <f>SUM(C16:C19)</f>
        <v>2415156028.4299998</v>
      </c>
      <c r="D20" s="114">
        <f>SUM(D16:D19)</f>
        <v>2415156028.4299998</v>
      </c>
      <c r="E20" s="114">
        <f>SUM(E16:E19)</f>
        <v>45607669.360000014</v>
      </c>
      <c r="F20" s="115">
        <f t="shared" si="1"/>
        <v>0.98146605080326887</v>
      </c>
      <c r="G20" s="115">
        <f t="shared" si="2"/>
        <v>0.98146605080326887</v>
      </c>
    </row>
    <row r="21" spans="1:7" ht="21" thickBot="1">
      <c r="A21" s="100"/>
      <c r="B21" s="116"/>
      <c r="C21" s="116"/>
      <c r="D21" s="116"/>
      <c r="E21" s="116"/>
      <c r="F21" s="117"/>
      <c r="G21" s="118"/>
    </row>
    <row r="22" spans="1:7" ht="21" thickBot="1">
      <c r="A22" s="99" t="s">
        <v>118</v>
      </c>
      <c r="B22" s="114">
        <f>+B20+B11</f>
        <v>4315178488.1599998</v>
      </c>
      <c r="C22" s="114">
        <f>+C20+C11</f>
        <v>4269570818.7999997</v>
      </c>
      <c r="D22" s="114">
        <f>+D20+D11</f>
        <v>4269570818.7999997</v>
      </c>
      <c r="E22" s="114">
        <f>+E20+E11</f>
        <v>45607669.360000014</v>
      </c>
      <c r="F22" s="115">
        <f>+C22/B22</f>
        <v>0.98943087302526689</v>
      </c>
      <c r="G22" s="115">
        <f>+D22/B22</f>
        <v>0.98943087302526689</v>
      </c>
    </row>
    <row r="23" spans="1:7">
      <c r="B23" s="119"/>
      <c r="C23" s="119"/>
      <c r="D23" s="119"/>
      <c r="E23" s="119"/>
      <c r="F23" s="120"/>
      <c r="G23" s="120"/>
    </row>
    <row r="29" spans="1:7">
      <c r="F29" s="102"/>
    </row>
    <row r="30" spans="1:7">
      <c r="F30" s="103"/>
    </row>
  </sheetData>
  <sheetProtection algorithmName="SHA-512" hashValue="2QKlANc5jx+SDYttm2C3BSFnUqfUR5PTZpCc4bHCnRfsZuUo2e6gbnxEIcrSvRSxFNttE8OxlQEwDx5QRoF2fA==" saltValue="Zj04r3jspFPZ1OnMDfi9eg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A4" sqref="A4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140</v>
      </c>
      <c r="B2" s="13" t="s">
        <v>194</v>
      </c>
      <c r="C2" s="13" t="s">
        <v>136</v>
      </c>
      <c r="D2" s="13" t="s">
        <v>188</v>
      </c>
    </row>
    <row r="3" spans="1:4">
      <c r="A3" s="79"/>
    </row>
    <row r="4" spans="1:4">
      <c r="A4" s="79" t="s">
        <v>209</v>
      </c>
      <c r="B4" s="13">
        <v>8110666</v>
      </c>
      <c r="C4" s="13">
        <v>8110666</v>
      </c>
      <c r="D4" s="13">
        <v>8110666</v>
      </c>
    </row>
    <row r="5" spans="1:4">
      <c r="A5" s="79" t="s">
        <v>210</v>
      </c>
      <c r="B5" s="13">
        <v>401994124.37</v>
      </c>
      <c r="C5" s="13">
        <v>401994124.37</v>
      </c>
      <c r="D5" s="13">
        <v>401994124.37</v>
      </c>
    </row>
    <row r="6" spans="1:4">
      <c r="A6" s="79" t="s">
        <v>211</v>
      </c>
      <c r="B6" s="13">
        <v>1444310000</v>
      </c>
      <c r="C6" s="13">
        <v>1444310000</v>
      </c>
      <c r="D6" s="13">
        <v>1444310000</v>
      </c>
    </row>
    <row r="7" spans="1:4">
      <c r="A7" s="79" t="s">
        <v>125</v>
      </c>
      <c r="B7" s="13">
        <v>69320434</v>
      </c>
      <c r="C7" s="13">
        <v>69320434</v>
      </c>
      <c r="D7" s="13">
        <v>69320434</v>
      </c>
    </row>
    <row r="8" spans="1:4">
      <c r="A8" s="79" t="s">
        <v>126</v>
      </c>
      <c r="B8" s="13">
        <v>80998160.329999998</v>
      </c>
      <c r="C8" s="13">
        <v>80998160.329999998</v>
      </c>
      <c r="D8" s="13">
        <v>80998160.329999998</v>
      </c>
    </row>
    <row r="9" spans="1:4">
      <c r="A9" s="79" t="s">
        <v>219</v>
      </c>
      <c r="B9" s="13">
        <v>506659762.38999999</v>
      </c>
      <c r="C9" s="13">
        <v>461052093.02999997</v>
      </c>
      <c r="D9" s="13">
        <v>461052093.02999997</v>
      </c>
    </row>
    <row r="10" spans="1:4">
      <c r="A10" s="79" t="s">
        <v>220</v>
      </c>
      <c r="B10" s="13">
        <v>1803785341.0699999</v>
      </c>
      <c r="C10" s="13">
        <v>1803785341.0699999</v>
      </c>
      <c r="D10" s="13">
        <v>1803785341.0699999</v>
      </c>
    </row>
    <row r="11" spans="1:4">
      <c r="A11" s="79" t="s">
        <v>135</v>
      </c>
      <c r="B11" s="13">
        <v>4315178488.1599998</v>
      </c>
      <c r="C11" s="13">
        <v>4269570818.7999992</v>
      </c>
      <c r="D11" s="13">
        <v>4269570818.7999992</v>
      </c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N28" sqref="N28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15.5546875" customWidth="1"/>
  </cols>
  <sheetData>
    <row r="1" spans="1:29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182</v>
      </c>
      <c r="H1" s="22" t="s">
        <v>12</v>
      </c>
      <c r="I1" s="22" t="s">
        <v>13</v>
      </c>
      <c r="J1" s="22" t="s">
        <v>183</v>
      </c>
      <c r="K1" s="22" t="s">
        <v>15</v>
      </c>
      <c r="L1" s="22" t="s">
        <v>186</v>
      </c>
      <c r="M1" s="22" t="s">
        <v>187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184</v>
      </c>
      <c r="S1" s="22" t="s">
        <v>185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</row>
    <row r="2" spans="1:29">
      <c r="A2" s="16" t="s">
        <v>132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5">
        <v>69320434</v>
      </c>
      <c r="U2" s="85">
        <v>69320434</v>
      </c>
      <c r="V2" s="84">
        <v>69320434</v>
      </c>
      <c r="W2" s="84">
        <v>69320434</v>
      </c>
      <c r="X2" s="19"/>
      <c r="Y2" s="19"/>
      <c r="Z2" t="str">
        <f>IF(Super[[#This Row],[TIPO]]="A",CONCATENATE(Super[[#This Row],[TIPO]],Super[[#This Row],[CTA]],Super[[#This Row],[ORD]]),CONCATENATE(Super[[#This Row],[TIPO]],Super[[#This Row],[CTA]],Super[[#This Row],[OBJ]]))</f>
        <v>A02</v>
      </c>
      <c r="AB2" t="s">
        <v>125</v>
      </c>
    </row>
    <row r="3" spans="1:29">
      <c r="A3" s="16" t="s">
        <v>132</v>
      </c>
      <c r="B3" s="81" t="s">
        <v>33</v>
      </c>
      <c r="C3" s="82" t="s">
        <v>34</v>
      </c>
      <c r="D3" s="83" t="s">
        <v>191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200</v>
      </c>
      <c r="J3" s="81"/>
      <c r="K3" s="81"/>
      <c r="L3" s="81"/>
      <c r="M3" s="81"/>
      <c r="N3" s="81" t="s">
        <v>192</v>
      </c>
      <c r="O3" s="81" t="s">
        <v>78</v>
      </c>
      <c r="P3" s="81" t="s">
        <v>40</v>
      </c>
      <c r="Q3" s="82" t="s">
        <v>193</v>
      </c>
      <c r="R3" s="84" t="s">
        <v>1</v>
      </c>
      <c r="S3" s="84" t="s">
        <v>1</v>
      </c>
      <c r="T3" s="85">
        <v>506659762.38999999</v>
      </c>
      <c r="U3" s="85">
        <v>461052093.02999997</v>
      </c>
      <c r="V3" s="84">
        <v>461052093.02999997</v>
      </c>
      <c r="W3" s="84">
        <v>461052093.02999997</v>
      </c>
      <c r="X3" s="19"/>
      <c r="Y3" s="19"/>
      <c r="Z3" t="str">
        <f>IF(Super[[#This Row],[TIPO]]="A",CONCATENATE(Super[[#This Row],[TIPO]],Super[[#This Row],[CTA]],Super[[#This Row],[ORD]]),CONCATENATE(Super[[#This Row],[TIPO]],Super[[#This Row],[CTA]],Super[[#This Row],[OBJ]]))</f>
        <v>A03026</v>
      </c>
      <c r="AB3" t="s">
        <v>219</v>
      </c>
    </row>
    <row r="4" spans="1:29">
      <c r="A4" s="16" t="s">
        <v>132</v>
      </c>
      <c r="B4" s="81" t="s">
        <v>33</v>
      </c>
      <c r="C4" s="82" t="s">
        <v>34</v>
      </c>
      <c r="D4" s="83" t="s">
        <v>77</v>
      </c>
      <c r="E4" s="81" t="s">
        <v>36</v>
      </c>
      <c r="F4" s="81" t="s">
        <v>46</v>
      </c>
      <c r="G4" s="81" t="s">
        <v>78</v>
      </c>
      <c r="H4" s="81"/>
      <c r="I4" s="81"/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79</v>
      </c>
      <c r="R4" s="84" t="s">
        <v>1</v>
      </c>
      <c r="S4" s="84" t="s">
        <v>1</v>
      </c>
      <c r="T4" s="85">
        <v>80998160.329999998</v>
      </c>
      <c r="U4" s="85">
        <v>80998160.329999998</v>
      </c>
      <c r="V4" s="84">
        <v>80998160.329999998</v>
      </c>
      <c r="W4" s="84">
        <v>80998160.329999998</v>
      </c>
      <c r="X4" s="19"/>
      <c r="Y4" s="19"/>
      <c r="Z4" t="str">
        <f>IF(Super[[#This Row],[TIPO]]="A",CONCATENATE(Super[[#This Row],[TIPO]],Super[[#This Row],[CTA]],Super[[#This Row],[ORD]]),CONCATENATE(Super[[#This Row],[TIPO]],Super[[#This Row],[CTA]],Super[[#This Row],[OBJ]]))</f>
        <v>A03</v>
      </c>
      <c r="AB4" t="s">
        <v>126</v>
      </c>
    </row>
    <row r="5" spans="1:29">
      <c r="A5" s="16" t="s">
        <v>132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5">
        <v>1803785341.0699999</v>
      </c>
      <c r="U5" s="85">
        <v>1803785341.0699999</v>
      </c>
      <c r="V5" s="84">
        <v>1803785341.0699999</v>
      </c>
      <c r="W5" s="84">
        <v>1803785341.0699999</v>
      </c>
      <c r="X5" s="19"/>
      <c r="Y5" s="19"/>
      <c r="Z5" t="str">
        <f>IF(Super[[#This Row],[TIPO]]="A",CONCATENATE(Super[[#This Row],[TIPO]],Super[[#This Row],[CTA]],Super[[#This Row],[ORD]]),CONCATENATE(Super[[#This Row],[TIPO]],Super[[#This Row],[CTA]],Super[[#This Row],[OBJ]]))</f>
        <v>A06010</v>
      </c>
      <c r="AB5" t="s">
        <v>220</v>
      </c>
    </row>
    <row r="6" spans="1:29">
      <c r="A6" s="16" t="s">
        <v>132</v>
      </c>
      <c r="B6" s="81" t="s">
        <v>33</v>
      </c>
      <c r="C6" s="82" t="s">
        <v>34</v>
      </c>
      <c r="D6" s="83" t="s">
        <v>202</v>
      </c>
      <c r="E6" s="81" t="s">
        <v>95</v>
      </c>
      <c r="F6" s="81" t="s">
        <v>203</v>
      </c>
      <c r="G6" s="81" t="s">
        <v>97</v>
      </c>
      <c r="H6" s="81" t="s">
        <v>204</v>
      </c>
      <c r="I6" s="81" t="s">
        <v>1</v>
      </c>
      <c r="J6" s="81" t="s">
        <v>1</v>
      </c>
      <c r="K6" s="81" t="s">
        <v>1</v>
      </c>
      <c r="L6" s="81" t="s">
        <v>1</v>
      </c>
      <c r="M6" s="81" t="s">
        <v>1</v>
      </c>
      <c r="N6" s="81" t="s">
        <v>38</v>
      </c>
      <c r="O6" s="81" t="s">
        <v>39</v>
      </c>
      <c r="P6" s="81" t="s">
        <v>40</v>
      </c>
      <c r="Q6" s="82" t="s">
        <v>179</v>
      </c>
      <c r="R6" s="84" t="s">
        <v>1</v>
      </c>
      <c r="S6" s="84" t="s">
        <v>1</v>
      </c>
      <c r="T6" s="85">
        <v>8110666</v>
      </c>
      <c r="U6" s="85">
        <v>8110666</v>
      </c>
      <c r="V6" s="84">
        <v>8110666</v>
      </c>
      <c r="W6" s="84">
        <v>8110666</v>
      </c>
      <c r="X6" s="19"/>
      <c r="Y6" s="19"/>
      <c r="Z6" t="str">
        <f>IF(Super[[#This Row],[TIPO]]="A",CONCATENATE(Super[[#This Row],[TIPO]],Super[[#This Row],[CTA]],Super[[#This Row],[ORD]]),CONCATENATE(Super[[#This Row],[TIPO]],Super[[#This Row],[CTA]],Super[[#This Row],[OBJ]]))</f>
        <v>C35032</v>
      </c>
      <c r="AB6" t="s">
        <v>221</v>
      </c>
      <c r="AC6" t="s">
        <v>125</v>
      </c>
    </row>
    <row r="7" spans="1:29">
      <c r="A7" s="16" t="s">
        <v>132</v>
      </c>
      <c r="B7" s="81" t="s">
        <v>33</v>
      </c>
      <c r="C7" s="82" t="s">
        <v>34</v>
      </c>
      <c r="D7" s="83" t="s">
        <v>205</v>
      </c>
      <c r="E7" s="81" t="s">
        <v>95</v>
      </c>
      <c r="F7" s="81" t="s">
        <v>102</v>
      </c>
      <c r="G7" s="81" t="s">
        <v>97</v>
      </c>
      <c r="H7" s="81" t="s">
        <v>206</v>
      </c>
      <c r="I7" s="81"/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180</v>
      </c>
      <c r="R7" s="84" t="s">
        <v>1</v>
      </c>
      <c r="S7" s="84" t="s">
        <v>1</v>
      </c>
      <c r="T7" s="85">
        <v>401994124.37</v>
      </c>
      <c r="U7" s="85">
        <v>401994124.37</v>
      </c>
      <c r="V7" s="84">
        <v>401994124.37</v>
      </c>
      <c r="W7" s="84">
        <v>401994124.37</v>
      </c>
      <c r="X7" s="19"/>
      <c r="Y7" s="19"/>
      <c r="Z7" t="str">
        <f>IF(Super[[#This Row],[TIPO]]="A",CONCATENATE(Super[[#This Row],[TIPO]],Super[[#This Row],[CTA]],Super[[#This Row],[ORD]]),CONCATENATE(Super[[#This Row],[TIPO]],Super[[#This Row],[CTA]],Super[[#This Row],[OBJ]]))</f>
        <v>C35998</v>
      </c>
      <c r="AB7" t="s">
        <v>222</v>
      </c>
      <c r="AC7" t="s">
        <v>219</v>
      </c>
    </row>
    <row r="8" spans="1:29" ht="22.5">
      <c r="A8" s="16" t="s">
        <v>132</v>
      </c>
      <c r="B8" s="17" t="s">
        <v>33</v>
      </c>
      <c r="C8" s="16" t="s">
        <v>34</v>
      </c>
      <c r="D8" s="18" t="s">
        <v>207</v>
      </c>
      <c r="E8" s="17" t="s">
        <v>95</v>
      </c>
      <c r="F8" s="17" t="s">
        <v>102</v>
      </c>
      <c r="G8" s="17" t="s">
        <v>97</v>
      </c>
      <c r="H8" s="17" t="s">
        <v>208</v>
      </c>
      <c r="I8" s="17"/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181</v>
      </c>
      <c r="R8" s="19" t="s">
        <v>1</v>
      </c>
      <c r="S8" s="19" t="s">
        <v>1</v>
      </c>
      <c r="T8" s="85">
        <v>1444310000</v>
      </c>
      <c r="U8" s="19">
        <v>1444310000</v>
      </c>
      <c r="V8" s="19">
        <v>1444310000</v>
      </c>
      <c r="W8" s="19">
        <v>1444310000</v>
      </c>
      <c r="X8" s="19"/>
      <c r="Y8" s="19"/>
      <c r="Z8" t="str">
        <f>IF(Super[[#This Row],[TIPO]]="A",CONCATENATE(Super[[#This Row],[TIPO]],Super[[#This Row],[CTA]],Super[[#This Row],[ORD]]),CONCATENATE(Super[[#This Row],[TIPO]],Super[[#This Row],[CTA]],Super[[#This Row],[OBJ]]))</f>
        <v>C35999</v>
      </c>
      <c r="AB8" t="s">
        <v>223</v>
      </c>
      <c r="AC8" t="s">
        <v>126</v>
      </c>
    </row>
    <row r="9" spans="1:29">
      <c r="A9" s="16" t="s">
        <v>132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85"/>
      <c r="U9" s="19"/>
      <c r="V9" s="19"/>
      <c r="W9" s="19"/>
      <c r="X9" s="19"/>
      <c r="Y9" s="19"/>
      <c r="Z9" t="str">
        <f>IF(Super[[#This Row],[TIPO]]="A",CONCATENATE(Super[[#This Row],[TIPO]],Super[[#This Row],[CTA]],Super[[#This Row],[ORD]]),CONCATENATE(Super[[#This Row],[TIPO]],Super[[#This Row],[CTA]],Super[[#This Row],[OBJ]]))</f>
        <v/>
      </c>
      <c r="AC9" t="s">
        <v>220</v>
      </c>
    </row>
    <row r="10" spans="1:29">
      <c r="A10" s="16" t="s">
        <v>132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85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Row],[ORD]]),CONCATENATE(Super[[#This Row],[TIPO]],Super[[#This Row],[CTA]],Super[[#This Row],[OBJ]]))</f>
        <v/>
      </c>
      <c r="AC10" t="s">
        <v>209</v>
      </c>
    </row>
    <row r="11" spans="1:29">
      <c r="A11" s="16" t="s">
        <v>132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85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Row],[ORD]]),CONCATENATE(Super[[#This Row],[TIPO]],Super[[#This Row],[CTA]],Super[[#This Row],[OBJ]]))</f>
        <v/>
      </c>
      <c r="AC11" t="s">
        <v>210</v>
      </c>
    </row>
    <row r="12" spans="1:29">
      <c r="A12" s="16" t="s">
        <v>132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85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Row],[ORD]]),CONCATENATE(Super[[#This Row],[TIPO]],Super[[#This Row],[CTA]],Super[[#This Row],[OBJ]]))</f>
        <v/>
      </c>
      <c r="AC12" t="s">
        <v>211</v>
      </c>
    </row>
    <row r="13" spans="1:29">
      <c r="A13" s="16" t="s">
        <v>132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85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" spans="1:29">
      <c r="A14" s="16" t="s">
        <v>132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85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" spans="1:29">
      <c r="A15" s="16" t="s">
        <v>132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" spans="1:29">
      <c r="A16" s="16" t="s">
        <v>132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" spans="1:26">
      <c r="A17" s="16" t="s">
        <v>132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" spans="1:26">
      <c r="A18" s="16" t="s">
        <v>132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" spans="1:26">
      <c r="A19" s="16" t="s">
        <v>132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" spans="1:26">
      <c r="A20" s="16" t="s">
        <v>132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" spans="1:26">
      <c r="A21" s="16" t="s">
        <v>132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" spans="1:26">
      <c r="A22" s="16" t="s">
        <v>132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" spans="1:26">
      <c r="A23" s="16" t="s">
        <v>132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" spans="1:26">
      <c r="A24" s="16" t="s">
        <v>133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" spans="1:26">
      <c r="A25" s="16" t="s">
        <v>133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" spans="1:26">
      <c r="A26" s="16" t="s">
        <v>133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" spans="1:26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" spans="1:26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9" spans="1:26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0" spans="1:26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1" spans="1:26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2" spans="1:26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3" spans="1:26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4" spans="1:26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5" spans="1:26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6" spans="1:26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7" spans="1:26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8" spans="1:26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9" spans="1:26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0" spans="1:26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1" spans="1:26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2" spans="1:26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3" spans="1:26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4" spans="1:26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5" spans="1:26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6" spans="1:26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7" spans="1:26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8" spans="1:26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9" spans="1:26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0" spans="1:26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1" spans="1:26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2" spans="1:26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3" spans="1:26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4" spans="1:26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5" spans="1:26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6" spans="1:26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7" spans="1:26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8" spans="1:26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9" spans="1:26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0" spans="1:26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1" spans="1:26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2" spans="1:26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3" spans="1:26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4" spans="1:26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5" spans="1:26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6" spans="1:26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7" spans="1:26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8" spans="1:26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9" spans="1:26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0" spans="1:26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1" spans="1:26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2" spans="1:26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3" spans="1:26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4" spans="1:26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5" spans="1:26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6" spans="1:26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7" spans="1:26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8" spans="1:26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9" spans="1:26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0" spans="1:26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1" spans="1:26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2" spans="1:26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3" spans="1:26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4" spans="1:26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5" spans="1:26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6" spans="1:26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7" spans="1:26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8" spans="1:26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9" spans="1:26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0" spans="1:26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1" spans="1:26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2" spans="1:26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3" spans="1:26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4" spans="1:26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5" spans="1:26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6" spans="1:26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7" spans="1:26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8" spans="1:26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9" spans="1:26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0" spans="1:26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1" spans="1:26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2" spans="1:26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3" spans="1:26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4" spans="1:26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5" spans="1:26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6" spans="1:26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7" spans="1:26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8" spans="1:26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9" spans="1:26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0" spans="1:26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1" spans="1:26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2" spans="1:26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3" spans="1:26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4" spans="1:26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5" spans="1:26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6" spans="1:26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7" spans="1:26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8" spans="1:26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9" spans="1:26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0" spans="1:26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1" spans="1:26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2" spans="1:26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3" spans="1:26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4" spans="1:26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5" spans="1:26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6" spans="1:26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7" spans="1:26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8" spans="1:26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9" spans="1:26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0" spans="1:26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1" spans="1:26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2" spans="1:26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3" spans="1:26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4" spans="1:26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5" spans="1:26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6" spans="1:26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7" spans="1:26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8" spans="1:26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9" spans="1:26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0" spans="1:26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1" spans="1:26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2" spans="1:26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3" spans="1:26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4" spans="1:26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5" spans="1:26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6" spans="1:26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7" spans="1:26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8" spans="1:26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9" spans="1:26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0" spans="1:26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1" spans="1:26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2" spans="1:26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3" spans="1:26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4" spans="1:26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5" spans="1:26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6" spans="1:26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7" spans="1:26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8" spans="1:26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9" spans="1:26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0" spans="1:26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1" spans="1:26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2" spans="1:26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3" spans="1:26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4" spans="1:26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5" spans="1:26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6" spans="1:26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7" spans="1:26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8" spans="1:26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9" spans="1:26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0" spans="1:26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1" spans="1:26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2" spans="1:26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3" spans="1:26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4" spans="1:26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5" spans="1:26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6" spans="1:26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7" spans="1:26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8" spans="1:26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9" spans="1:26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0" spans="1:26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1" spans="1:26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2" spans="1:26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3" spans="1:26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4" spans="1:26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5" spans="1:26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6" spans="1:26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7" spans="1:26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8" spans="1:26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9" spans="1:26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0" spans="1:26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1" spans="1:26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2" spans="1:26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3" spans="1:26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4" spans="1:26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5" spans="1:26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6" spans="1:26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7" spans="1:26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8" spans="1:26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9" spans="1:26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0" spans="1:26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1" spans="1:26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2" spans="1:26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3" spans="1:26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4" spans="1:26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5" spans="1:26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6" spans="1:26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7" spans="1:26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8" spans="1:26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9" spans="1:26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0" spans="1:26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1" spans="1:26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2" spans="1:26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3" spans="1:26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4" spans="1:26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5" spans="1:26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6" spans="1:26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7" spans="1:26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8" spans="1:26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9" spans="1:26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0" spans="1:26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1" spans="1:26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2" spans="1:26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3" spans="1:26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4" spans="1:26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5" spans="1:26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6" spans="1:26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7" spans="1:26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8" spans="1:26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9" spans="1:26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0" spans="1:26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1" spans="1:26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2" spans="1:26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3" spans="1:26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4" spans="1:26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5" spans="1:26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6" spans="1:26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7" spans="1:26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8" spans="1:26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9" spans="1:26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0" spans="1:26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1" spans="1:26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2" spans="1:26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3" spans="1:26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4" spans="1:26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5" spans="1:26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6" spans="1:26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7" spans="1:26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8" spans="1:26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9" spans="1:26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0" spans="1:26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1" spans="1:26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2" spans="1:26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3" spans="1:26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4" spans="1:26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5" spans="1:26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6" spans="1:26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7" spans="1:26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8" spans="1:26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9" spans="1:26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0" spans="1:26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1" spans="1:26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2" spans="1:26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3" spans="1:26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4" spans="1:26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5" spans="1:26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6" spans="1:26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7" spans="1:26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8" spans="1:26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9" spans="1:26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0" spans="1:26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1" spans="1:26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2" spans="1:26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3" spans="1:26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4" spans="1:26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5" spans="1:26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6" spans="1:26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4" t="s">
        <v>150</v>
      </c>
      <c r="B2" s="124"/>
      <c r="C2" s="124"/>
      <c r="D2" s="124"/>
      <c r="E2" s="124"/>
      <c r="F2" s="124"/>
      <c r="G2" s="124"/>
      <c r="H2" s="124"/>
      <c r="I2" s="124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132</v>
      </c>
      <c r="C4" t="s">
        <v>132</v>
      </c>
      <c r="D4" s="13">
        <f t="shared" ref="D4:D15" si="0">B4</f>
        <v>0</v>
      </c>
      <c r="F4" s="79" t="s">
        <v>132</v>
      </c>
      <c r="G4" s="13"/>
      <c r="H4" t="s">
        <v>132</v>
      </c>
      <c r="I4" s="13">
        <f t="shared" ref="I4:I15" si="1">G4</f>
        <v>0</v>
      </c>
      <c r="J4" s="13"/>
      <c r="K4" s="79" t="s">
        <v>132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133</v>
      </c>
      <c r="C5" t="s">
        <v>133</v>
      </c>
      <c r="D5" s="13">
        <f t="shared" si="0"/>
        <v>0</v>
      </c>
      <c r="F5" s="79" t="s">
        <v>133</v>
      </c>
      <c r="G5" s="13"/>
      <c r="H5" t="s">
        <v>133</v>
      </c>
      <c r="I5" s="13">
        <f t="shared" si="1"/>
        <v>0</v>
      </c>
      <c r="J5" s="13"/>
      <c r="K5" s="79" t="s">
        <v>133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134</v>
      </c>
      <c r="C6" t="s">
        <v>134</v>
      </c>
      <c r="D6" s="13">
        <f t="shared" si="0"/>
        <v>0</v>
      </c>
      <c r="F6" s="79" t="s">
        <v>134</v>
      </c>
      <c r="G6" s="13"/>
      <c r="H6" t="s">
        <v>134</v>
      </c>
      <c r="I6" s="13">
        <f t="shared" si="1"/>
        <v>0</v>
      </c>
      <c r="J6" s="13"/>
      <c r="K6" s="79" t="s">
        <v>134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137</v>
      </c>
      <c r="C7" t="s">
        <v>137</v>
      </c>
      <c r="D7" s="13">
        <f t="shared" si="0"/>
        <v>0</v>
      </c>
      <c r="F7" s="79" t="s">
        <v>137</v>
      </c>
      <c r="G7" s="13"/>
      <c r="H7" t="s">
        <v>137</v>
      </c>
      <c r="I7" s="13">
        <f t="shared" si="1"/>
        <v>0</v>
      </c>
      <c r="J7" s="13"/>
      <c r="K7" s="79" t="s">
        <v>137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138</v>
      </c>
      <c r="C8" t="s">
        <v>138</v>
      </c>
      <c r="D8" s="13">
        <f t="shared" si="0"/>
        <v>0</v>
      </c>
      <c r="F8" s="79" t="s">
        <v>138</v>
      </c>
      <c r="G8" s="13"/>
      <c r="H8" t="s">
        <v>138</v>
      </c>
      <c r="I8" s="13">
        <f t="shared" si="1"/>
        <v>0</v>
      </c>
      <c r="J8" s="13"/>
      <c r="K8" s="79" t="s">
        <v>138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143</v>
      </c>
      <c r="C9" t="s">
        <v>143</v>
      </c>
      <c r="D9" s="13">
        <f t="shared" si="0"/>
        <v>0</v>
      </c>
      <c r="F9" s="79" t="s">
        <v>143</v>
      </c>
      <c r="G9" s="13"/>
      <c r="H9" t="s">
        <v>143</v>
      </c>
      <c r="I9" s="13">
        <f t="shared" si="1"/>
        <v>0</v>
      </c>
      <c r="J9" s="13"/>
      <c r="K9" s="79" t="s">
        <v>143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144</v>
      </c>
      <c r="C10" t="s">
        <v>144</v>
      </c>
      <c r="D10" s="13">
        <f t="shared" si="0"/>
        <v>0</v>
      </c>
      <c r="F10" s="79" t="s">
        <v>144</v>
      </c>
      <c r="G10" s="13"/>
      <c r="H10" t="s">
        <v>144</v>
      </c>
      <c r="I10" s="13">
        <f t="shared" si="1"/>
        <v>0</v>
      </c>
      <c r="J10" s="13"/>
      <c r="K10" s="79" t="s">
        <v>144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145</v>
      </c>
      <c r="C11" t="s">
        <v>145</v>
      </c>
      <c r="D11" s="13">
        <f t="shared" si="0"/>
        <v>0</v>
      </c>
      <c r="F11" s="79" t="s">
        <v>145</v>
      </c>
      <c r="G11" s="13"/>
      <c r="H11" t="s">
        <v>145</v>
      </c>
      <c r="I11" s="13">
        <f t="shared" si="1"/>
        <v>0</v>
      </c>
      <c r="J11" s="13"/>
      <c r="K11" s="79" t="s">
        <v>145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146</v>
      </c>
      <c r="C12" t="s">
        <v>146</v>
      </c>
      <c r="D12" s="13">
        <f t="shared" si="0"/>
        <v>0</v>
      </c>
      <c r="F12" s="79" t="s">
        <v>146</v>
      </c>
      <c r="G12" s="13"/>
      <c r="H12" t="s">
        <v>146</v>
      </c>
      <c r="I12" s="13">
        <f t="shared" si="1"/>
        <v>0</v>
      </c>
      <c r="J12" s="13"/>
      <c r="K12" s="79" t="s">
        <v>146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147</v>
      </c>
      <c r="C13" t="s">
        <v>147</v>
      </c>
      <c r="D13" s="13">
        <f t="shared" si="0"/>
        <v>0</v>
      </c>
      <c r="F13" s="79" t="s">
        <v>147</v>
      </c>
      <c r="G13" s="13"/>
      <c r="H13" t="s">
        <v>147</v>
      </c>
      <c r="I13" s="13">
        <f t="shared" si="1"/>
        <v>0</v>
      </c>
      <c r="J13" s="13"/>
      <c r="K13" s="79" t="s">
        <v>147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148</v>
      </c>
      <c r="C14" t="s">
        <v>148</v>
      </c>
      <c r="D14" s="13">
        <f t="shared" si="0"/>
        <v>0</v>
      </c>
      <c r="F14" s="79" t="s">
        <v>148</v>
      </c>
      <c r="G14" s="13"/>
      <c r="H14" t="s">
        <v>148</v>
      </c>
      <c r="I14" s="13">
        <f t="shared" si="1"/>
        <v>0</v>
      </c>
      <c r="J14" s="13"/>
      <c r="K14" s="79" t="s">
        <v>148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149</v>
      </c>
      <c r="C15" t="s">
        <v>149</v>
      </c>
      <c r="D15" s="13">
        <f t="shared" si="0"/>
        <v>0</v>
      </c>
      <c r="F15" s="79" t="s">
        <v>149</v>
      </c>
      <c r="G15" s="13"/>
      <c r="H15" t="s">
        <v>149</v>
      </c>
      <c r="I15" s="13">
        <f t="shared" si="1"/>
        <v>0</v>
      </c>
      <c r="J15" s="13"/>
      <c r="K15" s="79" t="s">
        <v>149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167</v>
      </c>
      <c r="F16" s="79" t="s">
        <v>167</v>
      </c>
      <c r="G16" s="13"/>
      <c r="K16" s="79" t="s">
        <v>167</v>
      </c>
      <c r="M16" s="13"/>
    </row>
    <row r="17" spans="1:18">
      <c r="A17" s="79" t="s">
        <v>135</v>
      </c>
      <c r="F17" s="79" t="s">
        <v>135</v>
      </c>
      <c r="G17" s="133"/>
      <c r="K17" s="79" t="s">
        <v>135</v>
      </c>
    </row>
    <row r="21" spans="1:18">
      <c r="A21" s="124" t="s">
        <v>170</v>
      </c>
      <c r="B21" s="124"/>
      <c r="C21" s="124"/>
      <c r="D21" s="124"/>
      <c r="E21" s="124"/>
      <c r="F21" s="124"/>
      <c r="G21" s="124"/>
      <c r="H21" s="124"/>
      <c r="I21" s="124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132</v>
      </c>
      <c r="C23" t="str">
        <f t="shared" ref="C23:C34" si="6">A23</f>
        <v>Enero</v>
      </c>
      <c r="D23" s="13">
        <f t="shared" ref="D23:D34" si="7">B23</f>
        <v>0</v>
      </c>
      <c r="F23" s="79" t="s">
        <v>132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133</v>
      </c>
      <c r="C24" t="str">
        <f t="shared" si="6"/>
        <v>Febrero</v>
      </c>
      <c r="D24" s="13">
        <f t="shared" si="7"/>
        <v>0</v>
      </c>
      <c r="F24" s="79" t="s">
        <v>133</v>
      </c>
      <c r="G24" s="13"/>
      <c r="H24" t="str">
        <f t="shared" si="8"/>
        <v>Febrero</v>
      </c>
      <c r="I24" s="13">
        <f t="shared" si="9"/>
        <v>0</v>
      </c>
      <c r="K24" s="79" t="s">
        <v>133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134</v>
      </c>
      <c r="C25" t="str">
        <f t="shared" si="6"/>
        <v>Marzo</v>
      </c>
      <c r="D25" s="13">
        <f t="shared" si="7"/>
        <v>0</v>
      </c>
      <c r="F25" s="79" t="s">
        <v>134</v>
      </c>
      <c r="G25" s="13"/>
      <c r="H25" t="str">
        <f t="shared" si="8"/>
        <v>Marzo</v>
      </c>
      <c r="I25" s="13">
        <f t="shared" si="9"/>
        <v>0</v>
      </c>
      <c r="K25" s="79" t="s">
        <v>134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137</v>
      </c>
      <c r="C26" t="str">
        <f t="shared" si="6"/>
        <v>Abril</v>
      </c>
      <c r="D26" s="13">
        <f t="shared" si="7"/>
        <v>0</v>
      </c>
      <c r="F26" s="79" t="s">
        <v>137</v>
      </c>
      <c r="G26" s="13"/>
      <c r="H26" t="str">
        <f t="shared" si="8"/>
        <v>Abril</v>
      </c>
      <c r="I26" s="13">
        <f t="shared" si="9"/>
        <v>0</v>
      </c>
      <c r="K26" s="79" t="s">
        <v>137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138</v>
      </c>
      <c r="C27" t="str">
        <f t="shared" si="6"/>
        <v>Mayo</v>
      </c>
      <c r="D27" s="13">
        <f t="shared" si="7"/>
        <v>0</v>
      </c>
      <c r="F27" s="79" t="s">
        <v>138</v>
      </c>
      <c r="G27" s="13"/>
      <c r="H27" t="str">
        <f t="shared" si="8"/>
        <v>Mayo</v>
      </c>
      <c r="I27" s="13">
        <f t="shared" si="9"/>
        <v>0</v>
      </c>
      <c r="K27" s="79" t="s">
        <v>138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143</v>
      </c>
      <c r="C28" t="str">
        <f t="shared" si="6"/>
        <v>Junio</v>
      </c>
      <c r="D28" s="13">
        <f t="shared" si="7"/>
        <v>0</v>
      </c>
      <c r="F28" s="79" t="s">
        <v>143</v>
      </c>
      <c r="G28" s="13"/>
      <c r="H28" t="str">
        <f t="shared" si="8"/>
        <v>Junio</v>
      </c>
      <c r="I28" s="13">
        <f t="shared" si="9"/>
        <v>0</v>
      </c>
      <c r="K28" s="79" t="s">
        <v>143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144</v>
      </c>
      <c r="C29" t="str">
        <f t="shared" si="6"/>
        <v>Julio</v>
      </c>
      <c r="D29" s="13">
        <f t="shared" si="7"/>
        <v>0</v>
      </c>
      <c r="F29" s="79" t="s">
        <v>144</v>
      </c>
      <c r="G29" s="13"/>
      <c r="H29" t="str">
        <f t="shared" si="8"/>
        <v>Julio</v>
      </c>
      <c r="I29" s="13">
        <f t="shared" si="9"/>
        <v>0</v>
      </c>
      <c r="K29" s="79" t="s">
        <v>144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145</v>
      </c>
      <c r="C30" t="str">
        <f t="shared" si="6"/>
        <v>Agosto</v>
      </c>
      <c r="D30" s="13">
        <f t="shared" si="7"/>
        <v>0</v>
      </c>
      <c r="F30" s="79" t="s">
        <v>145</v>
      </c>
      <c r="G30" s="13"/>
      <c r="H30" t="str">
        <f t="shared" si="8"/>
        <v>Agosto</v>
      </c>
      <c r="I30" s="13">
        <f t="shared" si="9"/>
        <v>0</v>
      </c>
      <c r="K30" s="79" t="s">
        <v>145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146</v>
      </c>
      <c r="C31" t="str">
        <f t="shared" si="6"/>
        <v>Septiembre</v>
      </c>
      <c r="D31" s="13">
        <f t="shared" si="7"/>
        <v>0</v>
      </c>
      <c r="F31" s="79" t="s">
        <v>146</v>
      </c>
      <c r="G31" s="13"/>
      <c r="H31" t="str">
        <f t="shared" si="8"/>
        <v>Septiembre</v>
      </c>
      <c r="I31" s="13">
        <f t="shared" si="9"/>
        <v>0</v>
      </c>
      <c r="K31" s="79" t="s">
        <v>146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147</v>
      </c>
      <c r="C32" t="str">
        <f t="shared" si="6"/>
        <v>Octubre</v>
      </c>
      <c r="D32" s="13">
        <f t="shared" si="7"/>
        <v>0</v>
      </c>
      <c r="F32" s="79" t="s">
        <v>147</v>
      </c>
      <c r="G32" s="13"/>
      <c r="H32" t="str">
        <f t="shared" si="8"/>
        <v>Octubre</v>
      </c>
      <c r="I32" s="13">
        <f t="shared" si="9"/>
        <v>0</v>
      </c>
      <c r="K32" s="79" t="s">
        <v>147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148</v>
      </c>
      <c r="C33" t="str">
        <f t="shared" si="6"/>
        <v>Noviembre</v>
      </c>
      <c r="D33" s="13">
        <f t="shared" si="7"/>
        <v>0</v>
      </c>
      <c r="F33" s="79" t="s">
        <v>148</v>
      </c>
      <c r="G33" s="13"/>
      <c r="H33" t="str">
        <f t="shared" si="8"/>
        <v>Noviembre</v>
      </c>
      <c r="I33" s="13">
        <f t="shared" si="9"/>
        <v>0</v>
      </c>
      <c r="K33" s="79" t="s">
        <v>148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149</v>
      </c>
      <c r="C34" t="str">
        <f t="shared" si="6"/>
        <v>Diciembre</v>
      </c>
      <c r="D34" s="13">
        <f t="shared" si="7"/>
        <v>0</v>
      </c>
      <c r="F34" s="79" t="s">
        <v>149</v>
      </c>
      <c r="G34" s="13"/>
      <c r="H34" t="str">
        <f t="shared" si="8"/>
        <v>Diciembre</v>
      </c>
      <c r="I34" s="13">
        <f t="shared" si="9"/>
        <v>0</v>
      </c>
      <c r="K34" s="79" t="s">
        <v>149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167</v>
      </c>
      <c r="F35" s="79" t="s">
        <v>167</v>
      </c>
      <c r="G35" s="13"/>
      <c r="K35" s="79" t="s">
        <v>167</v>
      </c>
      <c r="M35" s="13"/>
    </row>
    <row r="36" spans="1:18">
      <c r="A36" s="79" t="s">
        <v>135</v>
      </c>
      <c r="F36" s="79" t="s">
        <v>135</v>
      </c>
      <c r="G36" s="133"/>
      <c r="K36" s="79" t="s">
        <v>135</v>
      </c>
    </row>
    <row r="39" spans="1:18">
      <c r="B39" s="125" t="s">
        <v>163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4269570818.7999997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 s="133">
        <v>4269570818.7999997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7" t="s">
        <v>115</v>
      </c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7" t="s">
        <v>166</v>
      </c>
      <c r="D74" s="128"/>
      <c r="E74" s="128"/>
      <c r="F74" s="128"/>
      <c r="G74" s="128"/>
      <c r="H74" s="128"/>
      <c r="I74" s="128"/>
      <c r="J74" s="128"/>
      <c r="K74" s="128"/>
      <c r="L74" s="128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1</v>
      </c>
      <c r="F88" s="65">
        <f>+Ejecucion!D11/Ejecucion!B11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6" t="s">
        <v>163</v>
      </c>
      <c r="D90" s="126"/>
      <c r="E90" s="126"/>
      <c r="F90" s="126"/>
      <c r="G90" s="126"/>
      <c r="H90" s="126"/>
      <c r="I90" s="126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2025-01-24T19:27:57Z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20250124142756998</vt:lpwstr>
  </property>
</Properties>
</file>