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3. Marzo/"/>
    </mc:Choice>
  </mc:AlternateContent>
  <xr:revisionPtr revIDLastSave="0" documentId="14_{B04B83BA-01DD-4C6E-A2DD-32806A115146}" xr6:coauthVersionLast="47" xr6:coauthVersionMax="47" xr10:uidLastSave="{00000000-0000-0000-0000-000000000000}"/>
  <bookViews>
    <workbookView xWindow="-120" yWindow="-120" windowWidth="29040" windowHeight="15840" tabRatio="409" firstSheet="1" activeTab="1" xr2:uid="{00000000-000D-0000-FFFF-FFFF00000000}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Ejecucion!$A$1:$H$23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91029"/>
  <pivotCaches>
    <pivotCache cacheId="139" r:id="rId8"/>
    <pivotCache cacheId="140" r:id="rId9"/>
    <pivotCache cacheId="141" r:id="rId10"/>
  </pivotCaches>
  <extLst>
    <ext xmlns:x14="http://schemas.microsoft.com/office/spreadsheetml/2009/9/main" uri="{BBE1A952-AA13-448e-AADC-164F8A28A991}">
      <x14:slicerCaches>
        <x14:slicerCache r:id="rId11"/>
        <x14:slicerCache r:id="rId12"/>
        <x14:slicerCache r:id="rId13"/>
        <x14:slicerCache r:id="rId14"/>
        <x14:slicerCache r:id="rId15"/>
        <x14:slicerCache r:id="rId16"/>
        <x14:slicerCache r:id="rId17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" i="3" l="1"/>
  <c r="Z3" i="3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E19" i="2"/>
  <c r="D19" i="2"/>
  <c r="C19" i="2"/>
  <c r="B19" i="2"/>
  <c r="E18" i="2"/>
  <c r="D18" i="2"/>
  <c r="C18" i="2"/>
  <c r="B18" i="2"/>
  <c r="E17" i="2"/>
  <c r="D17" i="2"/>
  <c r="C17" i="2"/>
  <c r="B17" i="2"/>
  <c r="E16" i="2"/>
  <c r="D16" i="2"/>
  <c r="C16" i="2"/>
  <c r="B16" i="2"/>
  <c r="E10" i="2"/>
  <c r="D10" i="2"/>
  <c r="C10" i="2"/>
  <c r="B10" i="2"/>
  <c r="C9" i="2"/>
  <c r="B9" i="2"/>
  <c r="B7" i="2"/>
  <c r="C7" i="2"/>
  <c r="D7" i="2"/>
  <c r="E9" i="2"/>
  <c r="E7" i="2"/>
  <c r="D9" i="2"/>
  <c r="E20" i="2" l="1"/>
  <c r="E15" i="2"/>
  <c r="E6" i="2"/>
  <c r="E8" i="2"/>
  <c r="H17" i="2"/>
  <c r="G17" i="2"/>
  <c r="F17" i="2"/>
  <c r="B8" i="2"/>
  <c r="C8" i="2"/>
  <c r="D8" i="2"/>
  <c r="D15" i="2"/>
  <c r="D6" i="2"/>
  <c r="C6" i="2"/>
  <c r="E11" i="2" l="1"/>
  <c r="E22" i="2" s="1"/>
  <c r="D11" i="2"/>
  <c r="G8" i="2"/>
  <c r="C11" i="2"/>
  <c r="G41" i="32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G51" i="32"/>
  <c r="G49" i="32"/>
  <c r="G46" i="32"/>
  <c r="G53" i="32"/>
  <c r="H42" i="32"/>
  <c r="H49" i="32"/>
  <c r="G44" i="32"/>
  <c r="H51" i="32"/>
  <c r="H44" i="32"/>
  <c r="H43" i="32"/>
  <c r="G42" i="32"/>
  <c r="G43" i="32"/>
  <c r="H45" i="32"/>
  <c r="G45" i="32"/>
  <c r="H53" i="32"/>
  <c r="H50" i="32"/>
  <c r="G50" i="32"/>
  <c r="G52" i="32"/>
  <c r="G47" i="32"/>
  <c r="H46" i="32"/>
  <c r="H52" i="32"/>
  <c r="H47" i="32"/>
  <c r="G48" i="32"/>
  <c r="H48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H92" i="11" a="1"/>
  <c r="H92" i="11" s="1"/>
  <c r="H101" i="11"/>
  <c r="D92" i="11" a="1"/>
  <c r="D92" i="11" s="1"/>
  <c r="I76" i="11" a="1"/>
  <c r="I76" i="11" s="1"/>
  <c r="I83" i="11"/>
  <c r="H76" i="11" a="1"/>
  <c r="H76" i="11" s="1"/>
  <c r="F76" i="11" a="1"/>
  <c r="F76" i="11" s="1"/>
  <c r="E76" i="11" a="1"/>
  <c r="E77" i="11" s="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H103" i="11" l="1"/>
  <c r="H102" i="11"/>
  <c r="E85" i="11"/>
  <c r="H100" i="11"/>
  <c r="E70" i="11"/>
  <c r="E84" i="11"/>
  <c r="H99" i="11"/>
  <c r="E83" i="11"/>
  <c r="H98" i="11"/>
  <c r="E82" i="11"/>
  <c r="H97" i="11"/>
  <c r="E71" i="11"/>
  <c r="E81" i="11"/>
  <c r="E80" i="11"/>
  <c r="I103" i="11"/>
  <c r="E79" i="11"/>
  <c r="I102" i="11"/>
  <c r="I101" i="11"/>
  <c r="I100" i="11"/>
  <c r="H86" i="11"/>
  <c r="I99" i="11"/>
  <c r="H82" i="11"/>
  <c r="H85" i="11"/>
  <c r="I98" i="11"/>
  <c r="H84" i="11"/>
  <c r="F92" i="1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H81" i="11"/>
  <c r="I96" i="11"/>
  <c r="I95" i="11"/>
  <c r="I87" i="11"/>
  <c r="I94" i="11"/>
  <c r="I93" i="11"/>
  <c r="H96" i="11"/>
  <c r="H95" i="11"/>
  <c r="H94" i="11"/>
  <c r="H93" i="11"/>
  <c r="F95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F100" i="11" l="1"/>
  <c r="F96" i="11"/>
  <c r="F101" i="11"/>
  <c r="F103" i="11"/>
  <c r="F98" i="11"/>
  <c r="F97" i="11"/>
  <c r="F93" i="11"/>
  <c r="F92" i="11"/>
  <c r="F102" i="11"/>
  <c r="F94" i="11"/>
  <c r="E92" i="11"/>
  <c r="E103" i="11"/>
  <c r="E94" i="11"/>
  <c r="E101" i="11"/>
  <c r="E100" i="11"/>
  <c r="E102" i="11"/>
  <c r="E93" i="11"/>
  <c r="E97" i="11"/>
  <c r="E95" i="11"/>
  <c r="E99" i="11"/>
  <c r="E96" i="11"/>
  <c r="G19" i="2" l="1"/>
  <c r="H19" i="2"/>
  <c r="AC25" i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20" i="2"/>
  <c r="C20" i="2"/>
  <c r="B20" i="2"/>
  <c r="F19" i="2"/>
  <c r="H18" i="2"/>
  <c r="G18" i="2"/>
  <c r="F18" i="2"/>
  <c r="H16" i="2"/>
  <c r="G16" i="2"/>
  <c r="F16" i="2"/>
  <c r="C15" i="2"/>
  <c r="B15" i="2"/>
  <c r="H10" i="2"/>
  <c r="G10" i="2"/>
  <c r="F10" i="2"/>
  <c r="H9" i="2"/>
  <c r="G9" i="2"/>
  <c r="F9" i="2"/>
  <c r="H7" i="2" l="1"/>
  <c r="H6" i="2" s="1"/>
  <c r="G7" i="2"/>
  <c r="G6" i="2" s="1"/>
  <c r="F7" i="2"/>
  <c r="F6" i="2" s="1"/>
  <c r="B6" i="2"/>
  <c r="B11" i="2" s="1"/>
  <c r="G15" i="2"/>
  <c r="H15" i="2"/>
  <c r="F20" i="2"/>
  <c r="H8" i="2"/>
  <c r="H20" i="2"/>
  <c r="G20" i="2"/>
  <c r="F15" i="2"/>
  <c r="C22" i="2" l="1"/>
  <c r="D22" i="2"/>
  <c r="AC26" i="1"/>
  <c r="AC27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12" i="1" l="1"/>
  <c r="AG5" i="1"/>
  <c r="AG8" i="1"/>
  <c r="AG10" i="1"/>
  <c r="AG9" i="1"/>
  <c r="AG11" i="1"/>
  <c r="AG7" i="1"/>
  <c r="AG6" i="1"/>
  <c r="G11" i="2" l="1"/>
  <c r="E88" i="11"/>
  <c r="F88" i="11"/>
  <c r="H11" i="2"/>
  <c r="B22" i="2"/>
  <c r="G22" i="2" l="1"/>
  <c r="H22" i="2"/>
  <c r="F8" i="2"/>
  <c r="F11" i="2" s="1"/>
  <c r="F22" i="2" s="1"/>
</calcChain>
</file>

<file path=xl/sharedStrings.xml><?xml version="1.0" encoding="utf-8"?>
<sst xmlns="http://schemas.openxmlformats.org/spreadsheetml/2006/main" count="2130" uniqueCount="212">
  <si>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</si>
  <si>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</si>
  <si>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</si>
  <si>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</si>
  <si>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</si>
  <si>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</si>
  <si>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</si>
  <si>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</si>
  <si>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</si>
  <si>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</si>
  <si>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</si>
  <si>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</si>
  <si>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</si>
  <si>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</si>
  <si>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</si>
  <si>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</si>
  <si>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</si>
  <si>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</si>
  <si>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</si>
  <si>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</si>
  <si>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</si>
  <si>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</si>
  <si>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</si>
  <si>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</si>
  <si>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</si>
  <si>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</si>
  <si>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</si>
  <si>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</si>
  <si>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</si>
  <si>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</si>
  <si>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</si>
  <si>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</si>
  <si>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</si>
  <si>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</si>
  <si>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</si>
  <si>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</si>
  <si>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</si>
  <si>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</si>
  <si>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</si>
  <si>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</si>
  <si>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</si>
  <si>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</si>
  <si>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</si>
  <si>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</si>
  <si>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</si>
  <si>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</si>
  <si>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</si>
  <si>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</si>
  <si>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</si>
  <si>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</si>
  <si>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</si>
  <si>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</si>
  <si>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</si>
  <si>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</si>
  <si>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</si>
  <si>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</si>
  <si>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</si>
  <si>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</si>
  <si>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</si>
  <si>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</si>
  <si>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</si>
  <si>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</si>
  <si>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</si>
  <si>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</si>
  <si>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</si>
  <si>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</si>
  <si>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</si>
  <si>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</si>
  <si>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</si>
  <si>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</si>
  <si>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</si>
  <si>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</si>
  <si>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</si>
  <si>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</si>
  <si>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</si>
  <si>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</si>
  <si>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</si>
  <si>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</si>
  <si>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</si>
  <si>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</si>
  <si>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</si>
  <si>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</si>
  <si>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</si>
  <si>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</si>
  <si>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</si>
  <si>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</si>
  <si>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</si>
  <si>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</si>
  <si>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</si>
  <si>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</si>
  <si>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</si>
  <si>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</si>
  <si>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</si>
  <si>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</si>
  <si>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</si>
  <si>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</si>
  <si>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</si>
  <si>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</si>
  <si>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</si>
  <si>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</si>
  <si>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</si>
  <si>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</si>
  <si>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</si>
  <si>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</si>
  <si>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</si>
  <si>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</si>
  <si>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</si>
  <si>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</si>
  <si>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Compromiso</t>
  </si>
  <si>
    <t>4=(1-2)</t>
  </si>
  <si>
    <t>5=(2/1)</t>
  </si>
  <si>
    <t>6=(3/1)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</si>
  <si>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</si>
  <si>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</si>
  <si>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</si>
  <si>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</si>
  <si>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</si>
  <si>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TOTAL PRESUPUESTO DE FUNCIONAMIENTO SS</t>
  </si>
  <si>
    <t>TOTAL PRESUPUESTO DE FUNCIONAMIENTO + INVERSION SS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</si>
  <si>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</si>
  <si>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</si>
  <si>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</si>
  <si>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</si>
  <si>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</si>
  <si>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</si>
  <si>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</si>
  <si>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</si>
  <si>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</si>
  <si>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</si>
  <si>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</si>
  <si>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</si>
  <si>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</si>
  <si>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</si>
  <si>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</si>
  <si>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</si>
  <si>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</si>
  <si>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</si>
  <si>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</si>
  <si>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</si>
  <si>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</si>
  <si>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</si>
  <si>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</si>
  <si>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</si>
  <si>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</si>
  <si>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</si>
  <si>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</si>
  <si>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</si>
  <si>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</si>
  <si>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</si>
  <si>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</si>
  <si>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</si>
  <si>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</si>
  <si>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</si>
  <si>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</si>
  <si>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</si>
  <si>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</si>
  <si>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</si>
  <si>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</si>
  <si>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</si>
  <si>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</si>
  <si>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</si>
  <si>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</si>
  <si>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</si>
  <si>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</si>
  <si>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</si>
  <si>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</si>
  <si>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</si>
  <si>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</si>
  <si>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</si>
  <si>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</si>
  <si>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</si>
  <si>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</si>
  <si>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</si>
  <si>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</si>
  <si>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</si>
  <si>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</si>
  <si>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</si>
  <si>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</si>
  <si>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</si>
  <si>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SUB</t>
  </si>
  <si>
    <t>SOR</t>
  </si>
  <si>
    <t>VALOR MAXIMO A CONSTITUIR</t>
  </si>
  <si>
    <t>VALOR CONSTITUIDO</t>
  </si>
  <si>
    <t>SUB2</t>
  </si>
  <si>
    <t>SUB3</t>
  </si>
  <si>
    <t>Suma de ORDEN PAGO</t>
  </si>
  <si>
    <t>PRESUPUESTO DE INVERSIÓN</t>
  </si>
  <si>
    <t xml:space="preserve">
Productivilidad y Competividad de las empresas Colombianas</t>
  </si>
  <si>
    <t>A-03-03-01-026</t>
  </si>
  <si>
    <t>Nación</t>
  </si>
  <si>
    <t>GASTOS INHERENTES A LA INTERVENCIÓN ADMINISTRATIVA PARÁGRAFO  3,  ART. 10, DECRETO 4334 DE 2008, ART. 1   DECRETO 1761 DE 2009</t>
  </si>
  <si>
    <t>Suma de COMPROMISO</t>
  </si>
  <si>
    <t>Obligado</t>
  </si>
  <si>
    <t>con orden de pago</t>
  </si>
  <si>
    <t>Compromiso sin Obligar</t>
  </si>
  <si>
    <t>% de Ejec. Oblig./Comp</t>
  </si>
  <si>
    <t>% de Ejec. O Pago./Comp</t>
  </si>
  <si>
    <t>026</t>
  </si>
  <si>
    <r>
      <rPr>
        <b/>
        <sz val="11"/>
        <rFont val="Arial"/>
        <family val="2"/>
      </rPr>
      <t>A-001</t>
    </r>
    <r>
      <rPr>
        <sz val="11"/>
        <rFont val="Arial"/>
        <family val="2"/>
      </rPr>
      <t xml:space="preserve"> SUBSIDIO LIQUIDACIONES LEYES 550 DE 1999 Y 1116 DE 2006.</t>
    </r>
  </si>
  <si>
    <r>
      <rPr>
        <b/>
        <sz val="11"/>
        <rFont val="Arial"/>
        <family val="2"/>
      </rPr>
      <t>A-26</t>
    </r>
    <r>
      <rPr>
        <sz val="11"/>
        <rFont val="Arial"/>
        <family val="2"/>
      </rPr>
      <t xml:space="preserve"> GASTOS INHERENTES A LA INTERVENCIÓN ADMINISTRATIVA PARÁGRAFO  3,  ART. 10, DECRETO 4334 DE 2008, ART. 1   DECRETO 1761 DE 2009</t>
    </r>
  </si>
  <si>
    <r>
      <rPr>
        <b/>
        <sz val="11"/>
        <rFont val="Arial"/>
        <family val="2"/>
      </rPr>
      <t>A-00</t>
    </r>
    <r>
      <rPr>
        <sz val="11"/>
        <rFont val="Arial"/>
        <family val="2"/>
      </rPr>
      <t xml:space="preserve"> ADQUISICIÓN DE BIENES  Y SERVICIOS</t>
    </r>
  </si>
  <si>
    <r>
      <rPr>
        <b/>
        <sz val="11"/>
        <rFont val="Arial"/>
        <family val="2"/>
      </rPr>
      <t xml:space="preserve">A-10 </t>
    </r>
    <r>
      <rPr>
        <sz val="11"/>
        <rFont val="Arial"/>
        <family val="2"/>
      </rPr>
      <t>PRÉSTAMOS DE VIVIENDA</t>
    </r>
  </si>
  <si>
    <t>A03026</t>
  </si>
  <si>
    <t>A03001</t>
  </si>
  <si>
    <t>A06010</t>
  </si>
  <si>
    <t>Pagos</t>
  </si>
  <si>
    <t>Suma de PAGOS</t>
  </si>
  <si>
    <t>Columna3</t>
  </si>
  <si>
    <r>
      <rPr>
        <b/>
        <sz val="11"/>
        <rFont val="Arial"/>
        <family val="2"/>
      </rPr>
      <t xml:space="preserve">C-3 </t>
    </r>
    <r>
      <rPr>
        <sz val="11"/>
        <rFont val="Arial"/>
        <family val="2"/>
      </rPr>
      <t>4. TRANSFORMACIÓN PRODUCTIVA, INTERNACIONALIZACIÓN Y ACCIÓN CLÍMATICA / C. MARCO REGULATORIO PARA INVESTIGAR E INNOVAR</t>
    </r>
  </si>
  <si>
    <r>
      <rPr>
        <b/>
        <sz val="11"/>
        <rFont val="Arial"/>
        <family val="2"/>
      </rPr>
      <t xml:space="preserve">C-11 </t>
    </r>
    <r>
      <rPr>
        <sz val="11"/>
        <rFont val="Arial"/>
        <family val="2"/>
      </rPr>
      <t>5. CONVERGENCIA REGIONAL / B. ENTIDADES PÚBLICAS TERRITORIALES Y NACIONALES FORTALECIDAS</t>
    </r>
  </si>
  <si>
    <r>
      <rPr>
        <b/>
        <sz val="11"/>
        <rFont val="Arial"/>
        <family val="2"/>
      </rPr>
      <t>C-12</t>
    </r>
    <r>
      <rPr>
        <sz val="11"/>
        <rFont val="Arial"/>
        <family val="2"/>
      </rPr>
      <t>5. CONVERGENCIA REGIONAL / B. ENTIDADES PÚBLICAS TERRITORIALES Y NACIONALES FORTALECIDAS</t>
    </r>
  </si>
  <si>
    <t xml:space="preserve">EJECUCIÓN PRESUPUESTAL  2025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</si>
</sst>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9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b/>
      <sz val="11"/>
      <name val="Arial"/>
      <family val="2"/>
    </font>
    <font>
      <sz val="11"/>
      <name val="Calibri"/>
      <family val="2"/>
    </font>
    <font>
      <sz val="9"/>
      <color theme="0" tint="-4.9989318521683403E-2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D3D3D3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40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3" fillId="0" borderId="13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165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24" fillId="7" borderId="6" xfId="0" applyFont="1" applyFill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left" vertical="center" wrapText="1" readingOrder="1"/>
    </xf>
    <xf numFmtId="0" fontId="26" fillId="0" borderId="6" xfId="0" applyFont="1" applyBorder="1" applyAlignment="1">
      <alignment vertical="center" wrapText="1" readingOrder="1"/>
    </xf>
    <xf numFmtId="164" fontId="26" fillId="0" borderId="6" xfId="0" applyNumberFormat="1" applyFont="1" applyBorder="1" applyAlignment="1">
      <alignment horizontal="right" vertical="center" wrapText="1" readingOrder="1"/>
    </xf>
    <xf numFmtId="0" fontId="30" fillId="0" borderId="0" xfId="0" applyFont="1" applyAlignment="1">
      <alignment horizontal="center"/>
    </xf>
    <xf numFmtId="0" fontId="28" fillId="0" borderId="0" xfId="0" applyFont="1"/>
    <xf numFmtId="0" fontId="27" fillId="8" borderId="0" xfId="0" applyFont="1" applyFill="1"/>
    <xf numFmtId="0" fontId="29" fillId="0" borderId="6" xfId="0" applyFont="1" applyBorder="1"/>
    <xf numFmtId="9" fontId="29" fillId="0" borderId="6" xfId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168" fontId="31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8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8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2" fillId="8" borderId="0" xfId="0" applyFont="1" applyFill="1"/>
    <xf numFmtId="9" fontId="29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3" fillId="8" borderId="0" xfId="0" applyFont="1" applyFill="1"/>
    <xf numFmtId="168" fontId="29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9" fillId="0" borderId="6" xfId="1" applyFont="1" applyBorder="1" applyAlignment="1">
      <alignment horizontal="right" vertical="center"/>
    </xf>
    <xf numFmtId="0" fontId="29" fillId="0" borderId="6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 wrapText="1"/>
    </xf>
    <xf numFmtId="0" fontId="29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Border="1"/>
    <xf numFmtId="0" fontId="0" fillId="0" borderId="6" xfId="0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4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5" fillId="0" borderId="6" xfId="0" applyFont="1" applyBorder="1" applyAlignment="1">
      <alignment horizontal="center" vertical="center" readingOrder="1"/>
    </xf>
    <xf numFmtId="0" fontId="5" fillId="0" borderId="6" xfId="0" applyFont="1" applyBorder="1" applyAlignment="1">
      <alignment horizontal="left" vertical="center" readingOrder="1"/>
    </xf>
    <xf numFmtId="0" fontId="5" fillId="0" borderId="6" xfId="0" applyFont="1" applyBorder="1" applyAlignment="1">
      <alignment vertical="center" readingOrder="1"/>
    </xf>
    <xf numFmtId="164" fontId="5" fillId="0" borderId="6" xfId="0" applyNumberFormat="1" applyFont="1" applyBorder="1" applyAlignment="1">
      <alignment horizontal="right" vertical="center" readingOrder="1"/>
    </xf>
    <xf numFmtId="165" fontId="5" fillId="0" borderId="6" xfId="0" applyNumberFormat="1" applyFont="1" applyBorder="1" applyAlignment="1">
      <alignment horizontal="right" vertical="center" readingOrder="1"/>
    </xf>
    <xf numFmtId="0" fontId="24" fillId="7" borderId="6" xfId="0" applyFont="1" applyFill="1" applyBorder="1" applyAlignment="1">
      <alignment horizontal="center" vertical="center" readingOrder="1"/>
    </xf>
    <xf numFmtId="0" fontId="26" fillId="0" borderId="6" xfId="0" applyFont="1" applyBorder="1" applyAlignment="1">
      <alignment horizontal="left" vertical="center" readingOrder="1"/>
    </xf>
    <xf numFmtId="0" fontId="22" fillId="3" borderId="0" xfId="0" applyFont="1" applyFill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5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67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0" fontId="12" fillId="0" borderId="5" xfId="0" applyFont="1" applyBorder="1" applyAlignment="1" applyProtection="1">
      <alignment vertical="center" wrapText="1"/>
      <protection locked="0"/>
    </xf>
    <xf numFmtId="0" fontId="37" fillId="0" borderId="6" xfId="0" applyFont="1" applyBorder="1"/>
    <xf numFmtId="0" fontId="37" fillId="0" borderId="3" xfId="0" applyFont="1" applyBorder="1"/>
    <xf numFmtId="0" fontId="37" fillId="0" borderId="16" xfId="0" applyFont="1" applyBorder="1"/>
    <xf numFmtId="0" fontId="38" fillId="0" borderId="17" xfId="0" applyFont="1" applyBorder="1"/>
    <xf numFmtId="0" fontId="22" fillId="3" borderId="0" xfId="0" applyFont="1" applyFill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3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 xr:uid="{00000000-0005-0000-0000-000002000000}"/>
    <cellStyle name="Millares [0] 3" xfId="13" xr:uid="{00000000-0005-0000-0000-000003000000}"/>
    <cellStyle name="Millares 2" xfId="6" xr:uid="{00000000-0005-0000-0000-000004000000}"/>
    <cellStyle name="Millares 2 2 2" xfId="4" xr:uid="{00000000-0005-0000-0000-000005000000}"/>
    <cellStyle name="Millares 2 2 2 2" xfId="8" xr:uid="{00000000-0005-0000-0000-000006000000}"/>
    <cellStyle name="Millares 3" xfId="12" xr:uid="{00000000-0005-0000-0000-000007000000}"/>
    <cellStyle name="Millares 4" xfId="14" xr:uid="{00000000-0005-0000-0000-000008000000}"/>
    <cellStyle name="Millares 5" xfId="15" xr:uid="{00000000-0005-0000-0000-000009000000}"/>
    <cellStyle name="Normal" xfId="0" builtinId="0"/>
    <cellStyle name="Normal 2" xfId="9" xr:uid="{00000000-0005-0000-0000-00000B000000}"/>
    <cellStyle name="Normal 3" xfId="5" xr:uid="{00000000-0005-0000-0000-00000C000000}"/>
    <cellStyle name="Porcentaje" xfId="1" builtinId="5"/>
    <cellStyle name="Porcentaje 2" xfId="10" xr:uid="{00000000-0005-0000-0000-00000E000000}"/>
    <cellStyle name="Porcentaje 3" xfId="11" xr:uid="{00000000-0005-0000-0000-00000F000000}"/>
  </cellStyles>
  <dxfs count="42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textRotation="0" wrapText="0" inden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numFmt numFmtId="167" formatCode="\$#,##0,,"/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microsoft.com/office/2007/relationships/slicerCache" Target="slicerCaches/slicerCache7.xml"/><Relationship Id="rId2" Type="http://schemas.openxmlformats.org/officeDocument/2006/relationships/worksheet" Target="worksheets/sheet2.xml"/><Relationship Id="rId16" Type="http://schemas.microsoft.com/office/2007/relationships/slicerCache" Target="slicerCaches/slicerCache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5.xml"/><Relationship Id="rId10" Type="http://schemas.openxmlformats.org/officeDocument/2006/relationships/pivotCacheDefinition" Target="pivotCache/pivotCacheDefinition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133350</xdr:colOff>
      <xdr:row>0</xdr:row>
      <xdr:rowOff>133350</xdr:rowOff>
    </xdr:from>
    <xdr:to>
      <xdr:col>11</xdr:col>
      <xdr:colOff>523875</xdr:colOff>
      <xdr:row>10</xdr:row>
      <xdr:rowOff>161925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181975" y="1333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763.482078703702" createdVersion="6" refreshedVersion="8" minRefreshableVersion="3" recordCount="281" xr:uid="{00000000-000A-0000-FFFF-FFFF36000000}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NonDate="0" containsString="0" containsBlank="1"/>
    </cacheField>
    <cacheField name="ITEM" numFmtId="0">
      <sharedItems containsNonDate="0" containsString="0" containsBlank="1"/>
    </cacheField>
    <cacheField name="SUB2" numFmtId="0">
      <sharedItems containsNonDate="0" containsString="0" containsBlank="1"/>
    </cacheField>
    <cacheField name="SUB3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28644468" maxValue="1012701220"/>
    </cacheField>
    <cacheField name="OBLIGACION" numFmtId="0">
      <sharedItems containsString="0" containsBlank="1" containsNumber="1" minValue="0" maxValue="422844115.44999999"/>
    </cacheField>
    <cacheField name="ORDEN PAGO" numFmtId="0">
      <sharedItems containsString="0" containsBlank="1" containsNumber="1" minValue="0" maxValue="338986829.74000001"/>
    </cacheField>
    <cacheField name="PAGOS" numFmtId="0">
      <sharedItems containsString="0" containsBlank="1" containsNumber="1" minValue="0" maxValue="338986829.7400000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35">
        <s v="A02"/>
        <s v="A03026"/>
        <s v="A03001"/>
        <s v="A06010"/>
        <s v="C35023"/>
        <s v="C359911"/>
        <s v="C359912"/>
        <s v=""/>
        <s v="A0301" u="1"/>
        <s v="A0303" u="1"/>
        <s v="A0604" u="1"/>
        <s v="A03" u="1"/>
        <s v="A06" u="1"/>
        <s v="C35032" u="1"/>
        <s v="C35998" u="1"/>
        <s v="C35999" u="1"/>
        <s v="C9" u="1"/>
        <s v="A3" u="1"/>
        <s v="A08" u="1"/>
        <s v="C35022" u="1"/>
        <s v="A64" u="1"/>
        <s v="C11" u="1"/>
        <s v="C12" u="1"/>
        <s v="C2" u="1"/>
        <s v="A31" u="1"/>
        <s v="A32" u="1"/>
        <s v="A0302" u="1"/>
        <s v="C8" u="1"/>
        <s v="A33" u="1"/>
        <s v="B1001" u="1"/>
        <s v="A2" u="1"/>
        <s v="A6" u="1"/>
        <s v="C359910" u="1"/>
        <s v="A01" u="1"/>
        <s v="C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763.482079166664" createdVersion="6" refreshedVersion="8" minRefreshableVersion="3" recordCount="12" xr:uid="{00000000-000A-0000-FFFF-FFFF37000000}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763.482109375" createdVersion="6" refreshedVersion="8" minRefreshableVersion="3" recordCount="281" xr:uid="{00000000-000A-0000-FFFF-FFFF38000000}">
  <cacheSource type="worksheet">
    <worksheetSource name="Super[[UEJ]:[CM - A]]"/>
  </cacheSource>
  <cacheFields count="25"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NonDate="0" containsString="0" containsBlank="1"/>
    </cacheField>
    <cacheField name="ITEM" numFmtId="0">
      <sharedItems containsNonDate="0" containsString="0" containsBlank="1"/>
    </cacheField>
    <cacheField name="SUB2" numFmtId="0">
      <sharedItems containsNonDate="0" containsString="0" containsBlank="1"/>
    </cacheField>
    <cacheField name="SUB3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28644468" maxValue="1012701220"/>
    </cacheField>
    <cacheField name="OBLIGACION" numFmtId="0">
      <sharedItems containsString="0" containsBlank="1" containsNumber="1" minValue="0" maxValue="422844115.44999999"/>
    </cacheField>
    <cacheField name="ORDEN PAGO" numFmtId="0">
      <sharedItems containsString="0" containsBlank="1" containsNumber="1" minValue="0" maxValue="338986829.74000001"/>
    </cacheField>
    <cacheField name="PAGOS" numFmtId="0">
      <sharedItems containsString="0" containsBlank="1" containsNumber="1" minValue="0" maxValue="338986829.7400000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26">
        <s v="A02"/>
        <s v="A03026"/>
        <s v="A03001"/>
        <s v="A06010"/>
        <s v="C35023"/>
        <s v="C359911"/>
        <s v="C359912"/>
        <s v=""/>
        <s v="A0301" u="1"/>
        <s v="A0303" u="1"/>
        <s v="A0604" u="1"/>
        <s v="A03" u="1"/>
        <s v="A06" u="1"/>
        <s v="C35032" u="1"/>
        <s v="C35998" u="1"/>
        <s v="C35999" u="1"/>
        <s v="A3" u="1"/>
        <s v="A08" u="1"/>
        <s v="C35022" u="1"/>
        <s v="A64" u="1"/>
        <s v="A31" u="1"/>
        <s v="B1001" u="1"/>
        <s v="A2" u="1"/>
        <s v="A6" u="1"/>
        <s v="C359910" u="1"/>
        <s v="A01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1"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62710084"/>
    <n v="0"/>
    <n v="0"/>
    <n v="0"/>
    <m/>
    <m/>
    <x v="0"/>
  </r>
  <r>
    <x v="0"/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680772230.45000005"/>
    <n v="422844115.44999999"/>
    <n v="338986829.74000001"/>
    <n v="338986829.74000001"/>
    <m/>
    <m/>
    <x v="1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42003704"/>
    <n v="0"/>
    <n v="0"/>
    <n v="0"/>
    <m/>
    <m/>
    <x v="2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1012701220"/>
    <n v="264984097"/>
    <n v="264984097"/>
    <n v="264984097"/>
    <m/>
    <m/>
    <x v="3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s v=""/>
    <s v=""/>
    <n v="28644468"/>
    <n v="23403630.670000002"/>
    <n v="17736964"/>
    <n v="17736964"/>
    <m/>
    <m/>
    <x v="4"/>
  </r>
  <r>
    <x v="0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s v=""/>
    <s v=""/>
    <n v="389106500"/>
    <n v="0"/>
    <n v="0"/>
    <n v="0"/>
    <m/>
    <m/>
    <x v="5"/>
  </r>
  <r>
    <x v="0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s v=""/>
    <s v=""/>
    <n v="802096265.86000001"/>
    <n v="189487822.84999999"/>
    <n v="189484251.93000001"/>
    <n v="189484251.93000001"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1">
  <r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62710084"/>
    <n v="0"/>
    <n v="0"/>
    <n v="0"/>
    <m/>
    <m/>
    <x v="0"/>
  </r>
  <r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680772230.45000005"/>
    <n v="422844115.44999999"/>
    <n v="338986829.74000001"/>
    <n v="338986829.74000001"/>
    <m/>
    <m/>
    <x v="1"/>
  </r>
  <r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42003704"/>
    <n v="0"/>
    <n v="0"/>
    <n v="0"/>
    <m/>
    <m/>
    <x v="2"/>
  </r>
  <r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1012701220"/>
    <n v="264984097"/>
    <n v="264984097"/>
    <n v="264984097"/>
    <m/>
    <m/>
    <x v="3"/>
  </r>
  <r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s v=""/>
    <s v=""/>
    <n v="28644468"/>
    <n v="23403630.670000002"/>
    <n v="17736964"/>
    <n v="17736964"/>
    <m/>
    <m/>
    <x v="4"/>
  </r>
  <r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s v=""/>
    <s v=""/>
    <n v="389106500"/>
    <n v="0"/>
    <n v="0"/>
    <n v="0"/>
    <m/>
    <m/>
    <x v="5"/>
  </r>
  <r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s v=""/>
    <s v=""/>
    <n v="802096265.86000001"/>
    <n v="189487822.84999999"/>
    <n v="189484251.93000001"/>
    <n v="189484251.93000001"/>
    <m/>
    <m/>
    <x v="6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6" cacheId="14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:E11" firstHeaderRow="0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axis="axisRow" showAll="0">
      <items count="27">
        <item x="7"/>
        <item m="1" x="16"/>
        <item m="1" x="20"/>
        <item m="1" x="19"/>
        <item m="1" x="13"/>
        <item m="1" x="14"/>
        <item m="1" x="15"/>
        <item m="1" x="22"/>
        <item m="1" x="23"/>
        <item x="0"/>
        <item m="1" x="11"/>
        <item m="1" x="12"/>
        <item m="1" x="25"/>
        <item m="1" x="17"/>
        <item m="1" x="21"/>
        <item m="1" x="18"/>
        <item m="1" x="24"/>
        <item x="4"/>
        <item x="5"/>
        <item x="6"/>
        <item m="1" x="8"/>
        <item m="1" x="9"/>
        <item m="1" x="10"/>
        <item x="1"/>
        <item x="2"/>
        <item x="3"/>
        <item t="default"/>
      </items>
    </pivotField>
  </pivotFields>
  <rowFields count="1">
    <field x="24"/>
  </rowFields>
  <rowItems count="9">
    <i>
      <x/>
    </i>
    <i>
      <x v="9"/>
    </i>
    <i>
      <x v="17"/>
    </i>
    <i>
      <x v="18"/>
    </i>
    <i>
      <x v="19"/>
    </i>
    <i>
      <x v="23"/>
    </i>
    <i>
      <x v="24"/>
    </i>
    <i>
      <x v="25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a de COMPROMISO" fld="18" baseField="24" baseItem="0"/>
    <dataField name="Suma de OBLIGACION" fld="19" baseField="24" baseItem="0"/>
    <dataField name="Suma de ORDEN PAGO" fld="20" baseField="24" baseItem="0"/>
    <dataField name="Suma de PAGOS" fld="21" baseField="0" baseItem="0"/>
  </dataFields>
  <formats count="2">
    <format dxfId="41">
      <pivotArea outline="0" collapsedLevelsAreSubtotals="1" fieldPosition="0"/>
    </format>
    <format dxfId="4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laDinámica2" cacheId="139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A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36">
        <item x="7"/>
        <item h="1" m="1" x="33"/>
        <item h="1" x="0"/>
        <item h="1" m="1" x="11"/>
        <item h="1" x="2"/>
        <item h="1" m="1" x="8"/>
        <item h="1" m="1" x="26"/>
        <item h="1" x="1"/>
        <item h="1" m="1" x="9"/>
        <item h="1" m="1" x="12"/>
        <item h="1" x="3"/>
        <item h="1" m="1" x="10"/>
        <item h="1" m="1" x="18"/>
        <item h="1" m="1" x="30"/>
        <item h="1" m="1" x="17"/>
        <item h="1" m="1" x="24"/>
        <item h="1" m="1" x="25"/>
        <item h="1" m="1" x="28"/>
        <item h="1" m="1" x="31"/>
        <item h="1" m="1" x="20"/>
        <item h="1" m="1" x="29"/>
        <item h="1" m="1" x="21"/>
        <item h="1" m="1" x="22"/>
        <item h="1" m="1" x="23"/>
        <item h="1" m="1" x="34"/>
        <item h="1" m="1" x="19"/>
        <item h="1" x="4"/>
        <item h="1" m="1" x="13"/>
        <item h="1" m="1" x="32"/>
        <item h="1" x="5"/>
        <item h="1" x="6"/>
        <item h="1" m="1" x="14"/>
        <item h="1" m="1" x="15"/>
        <item h="1" m="1" x="27"/>
        <item h="1" m="1" x="16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4" cacheId="139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3:G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36">
        <item x="7"/>
        <item h="1" m="1" x="33"/>
        <item h="1" x="0"/>
        <item h="1" m="1" x="11"/>
        <item h="1" x="2"/>
        <item h="1" m="1" x="8"/>
        <item h="1" m="1" x="26"/>
        <item h="1" x="1"/>
        <item h="1" m="1" x="9"/>
        <item h="1" m="1" x="12"/>
        <item h="1" x="3"/>
        <item h="1" m="1" x="10"/>
        <item h="1" m="1" x="18"/>
        <item h="1" m="1" x="30"/>
        <item h="1" m="1" x="17"/>
        <item h="1" m="1" x="24"/>
        <item h="1" m="1" x="25"/>
        <item h="1" m="1" x="28"/>
        <item h="1" m="1" x="31"/>
        <item h="1" m="1" x="20"/>
        <item h="1" m="1" x="29"/>
        <item h="1" m="1" x="21"/>
        <item h="1" m="1" x="22"/>
        <item h="1" m="1" x="23"/>
        <item h="1" m="1" x="34"/>
        <item h="1" m="1" x="19"/>
        <item h="1" x="4"/>
        <item h="1" m="1" x="13"/>
        <item h="1" m="1" x="32"/>
        <item h="1" x="5"/>
        <item h="1" x="6"/>
        <item h="1" m="1" x="14"/>
        <item h="1" m="1" x="15"/>
        <item h="1" m="1" x="27"/>
        <item h="1" m="1" x="16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laDinámica8" cacheId="139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22:G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36">
        <item x="7"/>
        <item h="1" m="1" x="33"/>
        <item h="1" x="0"/>
        <item h="1" m="1" x="11"/>
        <item h="1" x="2"/>
        <item h="1" m="1" x="8"/>
        <item h="1" m="1" x="26"/>
        <item h="1" x="1"/>
        <item h="1" m="1" x="9"/>
        <item h="1" m="1" x="12"/>
        <item h="1" x="3"/>
        <item h="1" m="1" x="10"/>
        <item h="1" m="1" x="18"/>
        <item h="1" m="1" x="30"/>
        <item h="1" m="1" x="17"/>
        <item h="1" m="1" x="24"/>
        <item h="1" m="1" x="25"/>
        <item h="1" m="1" x="28"/>
        <item h="1" m="1" x="31"/>
        <item h="1" m="1" x="20"/>
        <item h="1" m="1" x="29"/>
        <item h="1" m="1" x="21"/>
        <item h="1" m="1" x="22"/>
        <item h="1" m="1" x="23"/>
        <item h="1" m="1" x="34"/>
        <item h="1" m="1" x="19"/>
        <item h="1" x="4"/>
        <item h="1" m="1" x="13"/>
        <item h="1" m="1" x="32"/>
        <item h="1" x="5"/>
        <item h="1" x="6"/>
        <item h="1" m="1" x="14"/>
        <item h="1" m="1" x="15"/>
        <item h="1" m="1" x="27"/>
        <item h="1" m="1" x="16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laDinámica6" cacheId="139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A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36">
        <item x="7"/>
        <item h="1" m="1" x="33"/>
        <item h="1" x="0"/>
        <item h="1" m="1" x="11"/>
        <item h="1" x="2"/>
        <item h="1" m="1" x="8"/>
        <item h="1" m="1" x="26"/>
        <item h="1" x="1"/>
        <item h="1" m="1" x="9"/>
        <item h="1" m="1" x="12"/>
        <item h="1" x="3"/>
        <item h="1" m="1" x="10"/>
        <item h="1" m="1" x="18"/>
        <item h="1" m="1" x="30"/>
        <item h="1" m="1" x="17"/>
        <item h="1" m="1" x="24"/>
        <item h="1" m="1" x="25"/>
        <item h="1" m="1" x="28"/>
        <item h="1" m="1" x="31"/>
        <item h="1" m="1" x="20"/>
        <item h="1" m="1" x="29"/>
        <item h="1" m="1" x="21"/>
        <item h="1" m="1" x="22"/>
        <item h="1" m="1" x="23"/>
        <item h="1" m="1" x="34"/>
        <item h="1" m="1" x="19"/>
        <item h="1" x="4"/>
        <item h="1" m="1" x="13"/>
        <item h="1" m="1" x="32"/>
        <item h="1" x="5"/>
        <item h="1" x="6"/>
        <item h="1" m="1" x="14"/>
        <item h="1" m="1" x="15"/>
        <item h="1" m="1" x="27"/>
        <item h="1" m="1" x="16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6">
      <pivotArea collapsedLevelsAreSubtotals="1" fieldPosition="0">
        <references count="1">
          <reference field="0" count="0"/>
        </references>
      </pivotArea>
    </format>
    <format dxfId="5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TablaDinámica12" cacheId="139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22:K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36">
        <item x="7"/>
        <item h="1" m="1" x="33"/>
        <item h="1" x="0"/>
        <item h="1" m="1" x="11"/>
        <item h="1" x="2"/>
        <item h="1" m="1" x="8"/>
        <item h="1" m="1" x="26"/>
        <item h="1" x="1"/>
        <item h="1" m="1" x="9"/>
        <item h="1" m="1" x="12"/>
        <item h="1" x="3"/>
        <item h="1" m="1" x="10"/>
        <item h="1" m="1" x="18"/>
        <item h="1" m="1" x="30"/>
        <item h="1" m="1" x="17"/>
        <item h="1" m="1" x="24"/>
        <item h="1" m="1" x="25"/>
        <item h="1" m="1" x="28"/>
        <item h="1" m="1" x="31"/>
        <item h="1" m="1" x="20"/>
        <item h="1" m="1" x="29"/>
        <item h="1" m="1" x="21"/>
        <item h="1" m="1" x="22"/>
        <item h="1" m="1" x="23"/>
        <item h="1" m="1" x="34"/>
        <item h="1" m="1" x="19"/>
        <item h="1" x="4"/>
        <item h="1" m="1" x="13"/>
        <item h="1" m="1" x="32"/>
        <item h="1" x="5"/>
        <item h="1" x="6"/>
        <item h="1" m="1" x="14"/>
        <item h="1" m="1" x="15"/>
        <item h="1" m="1" x="27"/>
        <item h="1" m="1" x="16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TablaDinámica15" cacheId="139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20" baseField="0" baseItem="0"/>
  </dataFields>
  <formats count="1">
    <format dxfId="8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10" cacheId="139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3:K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36">
        <item x="7"/>
        <item h="1" m="1" x="33"/>
        <item h="1" x="0"/>
        <item h="1" m="1" x="11"/>
        <item h="1" x="2"/>
        <item h="1" m="1" x="8"/>
        <item h="1" m="1" x="26"/>
        <item h="1" x="1"/>
        <item h="1" m="1" x="9"/>
        <item h="1" m="1" x="12"/>
        <item h="1" x="3"/>
        <item h="1" m="1" x="10"/>
        <item h="1" m="1" x="18"/>
        <item h="1" m="1" x="30"/>
        <item h="1" m="1" x="17"/>
        <item h="1" m="1" x="24"/>
        <item h="1" m="1" x="25"/>
        <item h="1" m="1" x="28"/>
        <item h="1" m="1" x="31"/>
        <item h="1" m="1" x="20"/>
        <item h="1" m="1" x="29"/>
        <item h="1" m="1" x="21"/>
        <item h="1" m="1" x="22"/>
        <item h="1" m="1" x="23"/>
        <item h="1" m="1" x="34"/>
        <item h="1" m="1" x="19"/>
        <item h="1" x="4"/>
        <item h="1" m="1" x="13"/>
        <item h="1" m="1" x="32"/>
        <item h="1" x="5"/>
        <item h="1" x="6"/>
        <item h="1" m="1" x="14"/>
        <item h="1" m="1" x="15"/>
        <item h="1" m="1" x="27"/>
        <item h="1" m="1" x="16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TablaDinámica37" cacheId="14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2" xr10:uid="{00000000-0013-0000-FFFF-FFFF01000000}" sourceName="Mes">
  <data>
    <tabular pivotCacheId="3">
      <items count="13">
        <i x="0" s="1"/>
        <i x="1"/>
        <i x="2"/>
        <i x="3"/>
        <i x="4"/>
        <i x="5"/>
        <i x="6"/>
        <i x="7"/>
        <i x="8"/>
        <i x="9"/>
        <i x="10"/>
        <i x="1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1" xr10:uid="{00000000-0013-0000-FFFF-FFFF02000000}" sourceName="CM - A">
  <pivotTables>
    <pivotTable tabId="32" name="TablaDinámica2"/>
  </pivotTables>
  <data>
    <tabular pivotCacheId="3">
      <items count="35">
        <i x="7" s="1"/>
        <i x="0"/>
        <i x="2"/>
        <i x="1"/>
        <i x="3"/>
        <i x="4"/>
        <i x="5"/>
        <i x="6"/>
        <i x="33" nd="1"/>
        <i x="11" nd="1"/>
        <i x="8" nd="1"/>
        <i x="26" nd="1"/>
        <i x="9" nd="1"/>
        <i x="12" nd="1"/>
        <i x="10" nd="1"/>
        <i x="18" nd="1"/>
        <i x="30" nd="1"/>
        <i x="17" nd="1"/>
        <i x="24" nd="1"/>
        <i x="25" nd="1"/>
        <i x="28" nd="1"/>
        <i x="31" nd="1"/>
        <i x="20" nd="1"/>
        <i x="29" nd="1"/>
        <i x="21" nd="1"/>
        <i x="22" nd="1"/>
        <i x="23" nd="1"/>
        <i x="34" nd="1"/>
        <i x="19" nd="1"/>
        <i x="13" nd="1"/>
        <i x="32" nd="1"/>
        <i x="14" nd="1"/>
        <i x="15" nd="1"/>
        <i x="27" nd="1"/>
        <i x="16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" xr10:uid="{00000000-0013-0000-FFFF-FFFF03000000}" sourceName="CM - A">
  <pivotTables>
    <pivotTable tabId="32" name="TablaDinámica4"/>
  </pivotTables>
  <data>
    <tabular pivotCacheId="3">
      <items count="35">
        <i x="0"/>
        <i x="2"/>
        <i x="1"/>
        <i x="3"/>
        <i x="4"/>
        <i x="5"/>
        <i x="6"/>
        <i x="7" s="1" nd="1"/>
        <i x="33" nd="1"/>
        <i x="11" nd="1"/>
        <i x="8" nd="1"/>
        <i x="26" nd="1"/>
        <i x="9" nd="1"/>
        <i x="12" nd="1"/>
        <i x="10" nd="1"/>
        <i x="18" nd="1"/>
        <i x="30" nd="1"/>
        <i x="17" nd="1"/>
        <i x="24" nd="1"/>
        <i x="25" nd="1"/>
        <i x="28" nd="1"/>
        <i x="31" nd="1"/>
        <i x="20" nd="1"/>
        <i x="29" nd="1"/>
        <i x="21" nd="1"/>
        <i x="22" nd="1"/>
        <i x="23" nd="1"/>
        <i x="34" nd="1"/>
        <i x="19" nd="1"/>
        <i x="13" nd="1"/>
        <i x="32" nd="1"/>
        <i x="14" nd="1"/>
        <i x="15" nd="1"/>
        <i x="27" nd="1"/>
        <i x="16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2" xr10:uid="{00000000-0013-0000-FFFF-FFFF04000000}" sourceName="CM - A">
  <pivotTables>
    <pivotTable tabId="32" name="TablaDinámica6"/>
  </pivotTables>
  <data>
    <tabular pivotCacheId="3">
      <items count="35">
        <i x="7" s="1"/>
        <i x="0"/>
        <i x="2"/>
        <i x="1"/>
        <i x="3"/>
        <i x="4"/>
        <i x="5"/>
        <i x="6"/>
        <i x="33" nd="1"/>
        <i x="11" nd="1"/>
        <i x="8" nd="1"/>
        <i x="26" nd="1"/>
        <i x="9" nd="1"/>
        <i x="12" nd="1"/>
        <i x="10" nd="1"/>
        <i x="18" nd="1"/>
        <i x="30" nd="1"/>
        <i x="17" nd="1"/>
        <i x="24" nd="1"/>
        <i x="25" nd="1"/>
        <i x="28" nd="1"/>
        <i x="31" nd="1"/>
        <i x="20" nd="1"/>
        <i x="29" nd="1"/>
        <i x="21" nd="1"/>
        <i x="22" nd="1"/>
        <i x="23" nd="1"/>
        <i x="34" nd="1"/>
        <i x="19" nd="1"/>
        <i x="13" nd="1"/>
        <i x="32" nd="1"/>
        <i x="14" nd="1"/>
        <i x="15" nd="1"/>
        <i x="27" nd="1"/>
        <i x="16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3" xr10:uid="{00000000-0013-0000-FFFF-FFFF05000000}" sourceName="CM - A">
  <pivotTables>
    <pivotTable tabId="32" name="TablaDinámica8"/>
  </pivotTables>
  <data>
    <tabular pivotCacheId="3">
      <items count="35">
        <i x="0"/>
        <i x="2"/>
        <i x="1"/>
        <i x="3"/>
        <i x="4"/>
        <i x="5"/>
        <i x="6"/>
        <i x="7" s="1" nd="1"/>
        <i x="33" nd="1"/>
        <i x="11" nd="1"/>
        <i x="8" nd="1"/>
        <i x="26" nd="1"/>
        <i x="9" nd="1"/>
        <i x="12" nd="1"/>
        <i x="10" nd="1"/>
        <i x="18" nd="1"/>
        <i x="30" nd="1"/>
        <i x="17" nd="1"/>
        <i x="24" nd="1"/>
        <i x="25" nd="1"/>
        <i x="28" nd="1"/>
        <i x="31" nd="1"/>
        <i x="20" nd="1"/>
        <i x="29" nd="1"/>
        <i x="21" nd="1"/>
        <i x="22" nd="1"/>
        <i x="23" nd="1"/>
        <i x="34" nd="1"/>
        <i x="19" nd="1"/>
        <i x="13" nd="1"/>
        <i x="32" nd="1"/>
        <i x="14" nd="1"/>
        <i x="15" nd="1"/>
        <i x="27" nd="1"/>
        <i x="16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4" xr10:uid="{00000000-0013-0000-FFFF-FFFF06000000}" sourceName="CM - A">
  <pivotTables>
    <pivotTable tabId="32" name="TablaDinámica10"/>
  </pivotTables>
  <data>
    <tabular pivotCacheId="3">
      <items count="35">
        <i x="7" s="1"/>
        <i x="0"/>
        <i x="2"/>
        <i x="1"/>
        <i x="3"/>
        <i x="4"/>
        <i x="5"/>
        <i x="6"/>
        <i x="33" nd="1"/>
        <i x="11" nd="1"/>
        <i x="8" nd="1"/>
        <i x="26" nd="1"/>
        <i x="9" nd="1"/>
        <i x="12" nd="1"/>
        <i x="10" nd="1"/>
        <i x="18" nd="1"/>
        <i x="30" nd="1"/>
        <i x="17" nd="1"/>
        <i x="24" nd="1"/>
        <i x="25" nd="1"/>
        <i x="28" nd="1"/>
        <i x="31" nd="1"/>
        <i x="20" nd="1"/>
        <i x="29" nd="1"/>
        <i x="21" nd="1"/>
        <i x="22" nd="1"/>
        <i x="23" nd="1"/>
        <i x="34" nd="1"/>
        <i x="19" nd="1"/>
        <i x="13" nd="1"/>
        <i x="32" nd="1"/>
        <i x="14" nd="1"/>
        <i x="15" nd="1"/>
        <i x="27" nd="1"/>
        <i x="16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5" xr10:uid="{00000000-0013-0000-FFFF-FFFF07000000}" sourceName="CM - A">
  <pivotTables>
    <pivotTable tabId="32" name="TablaDinámica12"/>
  </pivotTables>
  <data>
    <tabular pivotCacheId="3">
      <items count="35">
        <i x="7" s="1"/>
        <i x="0"/>
        <i x="2"/>
        <i x="1"/>
        <i x="3"/>
        <i x="4"/>
        <i x="5"/>
        <i x="6"/>
        <i x="33" nd="1"/>
        <i x="11" nd="1"/>
        <i x="8" nd="1"/>
        <i x="26" nd="1"/>
        <i x="9" nd="1"/>
        <i x="12" nd="1"/>
        <i x="10" nd="1"/>
        <i x="18" nd="1"/>
        <i x="30" nd="1"/>
        <i x="17" nd="1"/>
        <i x="24" nd="1"/>
        <i x="25" nd="1"/>
        <i x="28" nd="1"/>
        <i x="31" nd="1"/>
        <i x="20" nd="1"/>
        <i x="29" nd="1"/>
        <i x="21" nd="1"/>
        <i x="22" nd="1"/>
        <i x="23" nd="1"/>
        <i x="34" nd="1"/>
        <i x="19" nd="1"/>
        <i x="13" nd="1"/>
        <i x="32" nd="1"/>
        <i x="14" nd="1"/>
        <i x="15" nd="1"/>
        <i x="27" nd="1"/>
        <i x="16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 2" xr10:uid="{00000000-0014-0000-FFFF-FFFF01000000}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M - A 1" xr10:uid="{00000000-0014-0000-FFFF-FFFF02000000}" cache="SegmentaciónDeDatos_CM___A1" caption="CM - A" startItem="1" rowHeight="257175"/>
  <slicer name="CM - A" xr10:uid="{00000000-0014-0000-FFFF-FFFF03000000}" cache="SegmentaciónDeDatos_CM___A" caption="CM - A" startItem="1" rowHeight="257175"/>
  <slicer name="CM - A 2" xr10:uid="{00000000-0014-0000-FFFF-FFFF04000000}" cache="SegmentaciónDeDatos_CM___A2" caption="CM - A" rowHeight="257175"/>
  <slicer name="CM - A 3" xr10:uid="{00000000-0014-0000-FFFF-FFFF05000000}" cache="SegmentaciónDeDatos_CM___A3" caption="CM - A" rowHeight="257175"/>
  <slicer name="CM - A 4" xr10:uid="{00000000-0014-0000-FFFF-FFFF06000000}" cache="SegmentaciónDeDatos_CM___A4" caption="CM - A" startItem="1" rowHeight="257175"/>
  <slicer name="CM - A 5" xr10:uid="{00000000-0014-0000-FFFF-FFFF07000000}" cache="SegmentaciónDeDatos_CM___A5" caption="CM - A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er" displayName="Super" ref="A1:AA282" totalsRowShown="0" headerRowDxfId="39" headerRowBorderDxfId="38" tableBorderDxfId="37">
  <autoFilter ref="A1:AA282" xr:uid="{00000000-0009-0000-0100-000001000000}"/>
  <tableColumns count="27">
    <tableColumn id="1" xr3:uid="{00000000-0010-0000-0000-000001000000}" name="Mes" dataDxfId="36"/>
    <tableColumn id="2" xr3:uid="{00000000-0010-0000-0000-000002000000}" name="UEJ" dataDxfId="35"/>
    <tableColumn id="3" xr3:uid="{00000000-0010-0000-0000-000003000000}" name="NOMBRE UEJ" dataDxfId="34"/>
    <tableColumn id="4" xr3:uid="{00000000-0010-0000-0000-000004000000}" name="RUBRO" dataDxfId="33"/>
    <tableColumn id="5" xr3:uid="{00000000-0010-0000-0000-000005000000}" name="TIPO" dataDxfId="32"/>
    <tableColumn id="6" xr3:uid="{00000000-0010-0000-0000-000006000000}" name="CTA" dataDxfId="31"/>
    <tableColumn id="7" xr3:uid="{00000000-0010-0000-0000-000007000000}" name="SUB" dataDxfId="30"/>
    <tableColumn id="8" xr3:uid="{00000000-0010-0000-0000-000008000000}" name="OBJ" dataDxfId="29"/>
    <tableColumn id="9" xr3:uid="{00000000-0010-0000-0000-000009000000}" name="ORD" dataDxfId="28"/>
    <tableColumn id="10" xr3:uid="{00000000-0010-0000-0000-00000A000000}" name="SOR" dataDxfId="27"/>
    <tableColumn id="11" xr3:uid="{00000000-0010-0000-0000-00000B000000}" name="ITEM" dataDxfId="26"/>
    <tableColumn id="12" xr3:uid="{00000000-0010-0000-0000-00000C000000}" name="SUB2" dataDxfId="25"/>
    <tableColumn id="13" xr3:uid="{00000000-0010-0000-0000-00000D000000}" name="SUB3" dataDxfId="24"/>
    <tableColumn id="14" xr3:uid="{00000000-0010-0000-0000-00000E000000}" name="FUENTE" dataDxfId="23"/>
    <tableColumn id="15" xr3:uid="{00000000-0010-0000-0000-00000F000000}" name="REC" dataDxfId="22"/>
    <tableColumn id="16" xr3:uid="{00000000-0010-0000-0000-000010000000}" name="SIT" dataDxfId="21"/>
    <tableColumn id="17" xr3:uid="{00000000-0010-0000-0000-000011000000}" name="DESCRIPCION" dataDxfId="20"/>
    <tableColumn id="18" xr3:uid="{00000000-0010-0000-0000-000012000000}" name="VALOR MAXIMO A CONSTITUIR" dataDxfId="19"/>
    <tableColumn id="19" xr3:uid="{00000000-0010-0000-0000-000013000000}" name="VALOR CONSTITUIDO" dataDxfId="18"/>
    <tableColumn id="20" xr3:uid="{00000000-0010-0000-0000-000014000000}" name="COMPROMISO" dataDxfId="17"/>
    <tableColumn id="21" xr3:uid="{00000000-0010-0000-0000-000015000000}" name="OBLIGACION" dataDxfId="16"/>
    <tableColumn id="22" xr3:uid="{00000000-0010-0000-0000-000016000000}" name="ORDEN PAGO" dataDxfId="15"/>
    <tableColumn id="32" xr3:uid="{00000000-0010-0000-0000-000020000000}" name="PAGOS" dataDxfId="14"/>
    <tableColumn id="31" xr3:uid="{00000000-0010-0000-0000-00001F000000}" name="Columna2" dataDxfId="13"/>
    <tableColumn id="30" xr3:uid="{00000000-0010-0000-0000-00001E000000}" name="Columna1" dataDxfId="12"/>
    <tableColumn id="29" xr3:uid="{00000000-0010-0000-0000-00001D000000}" name="CM - A" dataDxfId="11">
      <calculatedColumnFormula>IF(Super[[#This Row],[TIPO]]="A",CONCATENATE(Super[[#This Row],[TIPO]],Super[[#This Row],[CTA]],Super[[#This Row],[ORD]]),CONCATENATE(Super[[#This Row],[TIPO]],Super[[#This Row],[CTA]],Super[[#This Row],[OBJ]]))</calculatedColumnFormula>
    </tableColumn>
    <tableColumn id="23" xr3:uid="{D19769D0-0197-42FA-AF22-5C9E9C0835DD}" name="Columna3" dataDxf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122</v>
      </c>
      <c r="AD4" t="s">
        <v>123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124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125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126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127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130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119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120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121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128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129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30"/>
  <sheetViews>
    <sheetView tabSelected="1" view="pageBreakPreview" zoomScale="70" zoomScaleNormal="98" zoomScaleSheetLayoutView="70" workbookViewId="0">
      <selection activeCell="J11" sqref="J11"/>
    </sheetView>
  </sheetViews>
  <sheetFormatPr baseColWidth="10" defaultRowHeight="15"/>
  <cols>
    <col min="1" max="1" width="66.44140625" style="89" customWidth="1"/>
    <col min="2" max="5" width="19.5546875" style="104" customWidth="1"/>
    <col min="6" max="6" width="23.5546875" style="104" customWidth="1"/>
    <col min="7" max="7" width="19.6640625" style="89" customWidth="1"/>
    <col min="8" max="8" width="17.77734375" style="89" customWidth="1"/>
    <col min="9" max="16384" width="11.5546875" style="89"/>
  </cols>
  <sheetData>
    <row r="2" spans="1:14" ht="64.5" customHeight="1">
      <c r="A2" s="132" t="s">
        <v>211</v>
      </c>
      <c r="B2" s="132"/>
      <c r="C2" s="132"/>
      <c r="D2" s="132"/>
      <c r="E2" s="132"/>
      <c r="F2" s="132"/>
      <c r="G2" s="132"/>
      <c r="H2" s="132"/>
      <c r="I2" s="88"/>
      <c r="J2" s="88"/>
      <c r="K2" s="88"/>
      <c r="L2" s="88"/>
      <c r="M2" s="88"/>
      <c r="N2" s="88"/>
    </row>
    <row r="3" spans="1:14" ht="24">
      <c r="A3" s="133" t="s">
        <v>186</v>
      </c>
      <c r="B3" s="133"/>
      <c r="C3" s="133"/>
      <c r="D3" s="133"/>
      <c r="E3" s="133"/>
      <c r="F3" s="133"/>
      <c r="G3" s="133"/>
      <c r="H3" s="133"/>
    </row>
    <row r="4" spans="1:14" ht="43.5" customHeight="1">
      <c r="A4" s="90" t="s">
        <v>107</v>
      </c>
      <c r="B4" s="91" t="s">
        <v>108</v>
      </c>
      <c r="C4" s="91" t="s">
        <v>192</v>
      </c>
      <c r="D4" s="91" t="s">
        <v>193</v>
      </c>
      <c r="E4" s="91" t="s">
        <v>205</v>
      </c>
      <c r="F4" s="91" t="s">
        <v>194</v>
      </c>
      <c r="G4" s="91" t="s">
        <v>195</v>
      </c>
      <c r="H4" s="92" t="s">
        <v>196</v>
      </c>
    </row>
    <row r="5" spans="1:14" ht="15.75">
      <c r="A5" s="93"/>
      <c r="B5" s="94">
        <v>-1</v>
      </c>
      <c r="C5" s="94">
        <v>-2</v>
      </c>
      <c r="D5" s="94">
        <v>-3</v>
      </c>
      <c r="E5" s="94"/>
      <c r="F5" s="94" t="s">
        <v>109</v>
      </c>
      <c r="G5" s="91" t="s">
        <v>110</v>
      </c>
      <c r="H5" s="92" t="s">
        <v>111</v>
      </c>
    </row>
    <row r="6" spans="1:14" ht="54">
      <c r="A6" s="95" t="s">
        <v>187</v>
      </c>
      <c r="B6" s="107">
        <f t="shared" ref="B6:H6" si="0">+B7</f>
        <v>28644468</v>
      </c>
      <c r="C6" s="107">
        <f t="shared" si="0"/>
        <v>23403630.670000002</v>
      </c>
      <c r="D6" s="107">
        <f t="shared" si="0"/>
        <v>17736964</v>
      </c>
      <c r="E6" s="107">
        <f t="shared" si="0"/>
        <v>17736964</v>
      </c>
      <c r="F6" s="107">
        <f t="shared" si="0"/>
        <v>5240837.3299999982</v>
      </c>
      <c r="G6" s="108">
        <f t="shared" si="0"/>
        <v>0.81703841279230605</v>
      </c>
      <c r="H6" s="108">
        <f t="shared" si="0"/>
        <v>0.61921080189026378</v>
      </c>
    </row>
    <row r="7" spans="1:14" ht="29.25">
      <c r="A7" s="96" t="s">
        <v>208</v>
      </c>
      <c r="B7" s="109">
        <f>GETPIVOTDATA("Suma de COMPROMISO",CRIS!$A$2,"CM - A","C35023")</f>
        <v>28644468</v>
      </c>
      <c r="C7" s="109">
        <f>GETPIVOTDATA("Suma de OBLIGACION",CRIS!$A$2,"CM - A","C35023")</f>
        <v>23403630.670000002</v>
      </c>
      <c r="D7" s="109">
        <f>GETPIVOTDATA("Suma de ORDEN PAGO",CRIS!$A$2,"CM - A","C35023")</f>
        <v>17736964</v>
      </c>
      <c r="E7" s="109">
        <f>GETPIVOTDATA("PAGOS",CRIS!$A$2,"CM - A","C35023")</f>
        <v>17736964</v>
      </c>
      <c r="F7" s="110">
        <f>+B7-C7</f>
        <v>5240837.3299999982</v>
      </c>
      <c r="G7" s="111">
        <f>+C7/B7</f>
        <v>0.81703841279230605</v>
      </c>
      <c r="H7" s="112">
        <f>+D7/B7</f>
        <v>0.61921080189026378</v>
      </c>
    </row>
    <row r="8" spans="1:14" ht="36">
      <c r="A8" s="97" t="s">
        <v>112</v>
      </c>
      <c r="B8" s="107">
        <f>+B9+B10</f>
        <v>1191202765.8600001</v>
      </c>
      <c r="C8" s="107">
        <f>+C9+C10</f>
        <v>189487822.84999999</v>
      </c>
      <c r="D8" s="107">
        <f>+D9+D10</f>
        <v>189484251.93000001</v>
      </c>
      <c r="E8" s="107">
        <f>+E9+E10</f>
        <v>189484251.93000001</v>
      </c>
      <c r="F8" s="107">
        <f>SUM(F9:F10)</f>
        <v>1001714943.01</v>
      </c>
      <c r="G8" s="113">
        <f>+C8/B8</f>
        <v>0.15907268542412883</v>
      </c>
      <c r="H8" s="114">
        <f>+D8/B8</f>
        <v>0.15906968768092145</v>
      </c>
    </row>
    <row r="9" spans="1:14" ht="29.25">
      <c r="A9" s="98" t="s">
        <v>209</v>
      </c>
      <c r="B9" s="109">
        <f>GETPIVOTDATA("Suma de COMPROMISO",CRIS!$A$2,"CM - A","C359911")</f>
        <v>389106500</v>
      </c>
      <c r="C9" s="109">
        <f>GETPIVOTDATA("Suma de OBLIGACION",CRIS!$A$2,"CM - A","C359911")</f>
        <v>0</v>
      </c>
      <c r="D9" s="109">
        <f>GETPIVOTDATA("Suma de ORDEN PAGO",CRIS!$A$2,"CM - A","C359911")</f>
        <v>0</v>
      </c>
      <c r="E9" s="109">
        <f>GETPIVOTDATA("PAGOS",CRIS!$A$2,"CM - A","C359911")</f>
        <v>0</v>
      </c>
      <c r="F9" s="109">
        <f>+B9-C9</f>
        <v>389106500</v>
      </c>
      <c r="G9" s="111">
        <f>+C9/B9</f>
        <v>0</v>
      </c>
      <c r="H9" s="115">
        <f>+D9/B9</f>
        <v>0</v>
      </c>
    </row>
    <row r="10" spans="1:14" ht="30" thickBot="1">
      <c r="A10" s="96" t="s">
        <v>210</v>
      </c>
      <c r="B10" s="109">
        <f>GETPIVOTDATA("Suma de COMPROMISO",CRIS!$A$2,"CM - A","C359912")</f>
        <v>802096265.86000001</v>
      </c>
      <c r="C10" s="109">
        <f>GETPIVOTDATA("Suma de OBLIGACION",CRIS!$A$2,"CM - A","C359912")</f>
        <v>189487822.84999999</v>
      </c>
      <c r="D10" s="109">
        <f>GETPIVOTDATA("Suma de ORDEN PAGO",CRIS!$A$2,"CM - A","C359912")</f>
        <v>189484251.93000001</v>
      </c>
      <c r="E10" s="109">
        <f>GETPIVOTDATA("PAGOS",CRIS!$A$2,"CM - A","C359912")</f>
        <v>189484251.93000001</v>
      </c>
      <c r="F10" s="109">
        <f>+B10-C10</f>
        <v>612608443.00999999</v>
      </c>
      <c r="G10" s="111">
        <f>+C10/B10</f>
        <v>0.23624074929065147</v>
      </c>
      <c r="H10" s="115">
        <f>+D10/B10</f>
        <v>0.23623629730632992</v>
      </c>
    </row>
    <row r="11" spans="1:14" ht="37.5" customHeight="1" thickBot="1">
      <c r="A11" s="99" t="s">
        <v>113</v>
      </c>
      <c r="B11" s="107">
        <f>+B8+B6</f>
        <v>1219847233.8600001</v>
      </c>
      <c r="C11" s="107">
        <f>++C8+C6</f>
        <v>212891453.51999998</v>
      </c>
      <c r="D11" s="107">
        <f>+D8+D6</f>
        <v>207221215.93000001</v>
      </c>
      <c r="E11" s="107">
        <f>+E8+E6</f>
        <v>207221215.93000001</v>
      </c>
      <c r="F11" s="107">
        <f>+F6+F8</f>
        <v>1006955780.34</v>
      </c>
      <c r="G11" s="113">
        <f>+C11/B11</f>
        <v>0.1745230448622169</v>
      </c>
      <c r="H11" s="114">
        <f>+D11/B11</f>
        <v>0.16987472707896673</v>
      </c>
    </row>
    <row r="12" spans="1:14" ht="24">
      <c r="A12" s="134" t="s">
        <v>114</v>
      </c>
      <c r="B12" s="133"/>
      <c r="C12" s="133"/>
      <c r="D12" s="133"/>
      <c r="E12" s="133"/>
      <c r="F12" s="133"/>
      <c r="G12" s="133"/>
      <c r="H12" s="133"/>
    </row>
    <row r="13" spans="1:14" ht="31.5">
      <c r="A13" s="90" t="s">
        <v>115</v>
      </c>
      <c r="B13" s="91" t="s">
        <v>108</v>
      </c>
      <c r="C13" s="91" t="s">
        <v>192</v>
      </c>
      <c r="D13" s="91" t="s">
        <v>193</v>
      </c>
      <c r="E13" s="91"/>
      <c r="F13" s="91" t="s">
        <v>194</v>
      </c>
      <c r="G13" s="91" t="s">
        <v>195</v>
      </c>
      <c r="H13" s="92" t="s">
        <v>196</v>
      </c>
    </row>
    <row r="14" spans="1:14" ht="15.75">
      <c r="A14" s="90"/>
      <c r="B14" s="94">
        <v>-1</v>
      </c>
      <c r="C14" s="94">
        <v>-2</v>
      </c>
      <c r="D14" s="94">
        <v>-3</v>
      </c>
      <c r="E14" s="94"/>
      <c r="F14" s="94" t="s">
        <v>109</v>
      </c>
      <c r="G14" s="91" t="s">
        <v>110</v>
      </c>
      <c r="H14" s="92" t="s">
        <v>111</v>
      </c>
    </row>
    <row r="15" spans="1:14" ht="24">
      <c r="A15" s="100" t="s">
        <v>116</v>
      </c>
      <c r="B15" s="116">
        <f>SUM(B16:B19)</f>
        <v>1898187238.45</v>
      </c>
      <c r="C15" s="116">
        <f>SUM(C16:C19)</f>
        <v>687828212.45000005</v>
      </c>
      <c r="D15" s="116">
        <f>SUM(D16:D19)</f>
        <v>603970926.74000001</v>
      </c>
      <c r="E15" s="116">
        <f>SUM(E16:E19)</f>
        <v>603970926.74000001</v>
      </c>
      <c r="F15" s="116">
        <f>SUM(F16:F19)</f>
        <v>1210359026</v>
      </c>
      <c r="G15" s="117">
        <f t="shared" ref="G15:G20" si="1">+C15/B15</f>
        <v>0.36236057145324552</v>
      </c>
      <c r="H15" s="118">
        <f t="shared" ref="H15:H20" si="2">+D15/B15</f>
        <v>0.31818300877061195</v>
      </c>
    </row>
    <row r="16" spans="1:14" ht="23.25">
      <c r="A16" s="101" t="s">
        <v>200</v>
      </c>
      <c r="B16" s="119">
        <f>GETPIVOTDATA("Suma de COMPROMISO",CRIS!$A$2,"CM - A","A02")</f>
        <v>162710084</v>
      </c>
      <c r="C16" s="119">
        <f>GETPIVOTDATA("Suma de OBLIGACION",CRIS!$A$2,"CM - A","A02")</f>
        <v>0</v>
      </c>
      <c r="D16" s="119">
        <f>GETPIVOTDATA("Suma de ORDEN PAGO",CRIS!$A$2,"CM - A","A02")</f>
        <v>0</v>
      </c>
      <c r="E16" s="119">
        <f>GETPIVOTDATA("PAGOS",CRIS!$A$2,"CM - A","A02")</f>
        <v>0</v>
      </c>
      <c r="F16" s="109">
        <f>+B16-C16</f>
        <v>162710084</v>
      </c>
      <c r="G16" s="111">
        <f t="shared" si="1"/>
        <v>0</v>
      </c>
      <c r="H16" s="115">
        <f t="shared" si="2"/>
        <v>0</v>
      </c>
    </row>
    <row r="17" spans="1:8" ht="29.25">
      <c r="A17" s="127" t="s">
        <v>199</v>
      </c>
      <c r="B17" s="119">
        <f>GETPIVOTDATA("Suma de COMPROMISO",CRIS!$A$2,"CM - A","A03026")</f>
        <v>680772230.45000005</v>
      </c>
      <c r="C17" s="119">
        <f>GETPIVOTDATA("Suma de OBLIGACION",CRIS!$A$2,"CM - A","A03026")</f>
        <v>422844115.44999999</v>
      </c>
      <c r="D17" s="119">
        <f>GETPIVOTDATA("Suma de ORDEN PAGO",CRIS!$A$2,"CM - A","A03026")</f>
        <v>338986829.74000001</v>
      </c>
      <c r="E17" s="119">
        <f>GETPIVOTDATA("PAGOS",CRIS!$A$2,"CM - A","A03026")</f>
        <v>338986829.74000001</v>
      </c>
      <c r="F17" s="109">
        <f>+B17-C17</f>
        <v>257928115.00000006</v>
      </c>
      <c r="G17" s="111">
        <f t="shared" ref="G17" si="3">+C17/B17</f>
        <v>0.62112421238230309</v>
      </c>
      <c r="H17" s="115">
        <f t="shared" ref="H17" si="4">+D17/B17</f>
        <v>0.49794456145181615</v>
      </c>
    </row>
    <row r="18" spans="1:8" ht="23.25">
      <c r="A18" s="101" t="s">
        <v>198</v>
      </c>
      <c r="B18" s="119">
        <f>GETPIVOTDATA("Suma de COMPROMISO",CRIS!$A$2,"CM - A","A03001")</f>
        <v>42003704</v>
      </c>
      <c r="C18" s="119">
        <f>GETPIVOTDATA("Suma de OBLIGACION",CRIS!$A$2,"CM - A","A03001")</f>
        <v>0</v>
      </c>
      <c r="D18" s="119">
        <f>GETPIVOTDATA("Suma de ORDEN PAGO",CRIS!$A$2,"CM - A","A03001")</f>
        <v>0</v>
      </c>
      <c r="E18" s="119">
        <f>GETPIVOTDATA("PAGOS",CRIS!$A$2,"CM - A","A03001")</f>
        <v>0</v>
      </c>
      <c r="F18" s="109">
        <f>+B18-C18</f>
        <v>42003704</v>
      </c>
      <c r="G18" s="111">
        <f t="shared" si="1"/>
        <v>0</v>
      </c>
      <c r="H18" s="115">
        <f t="shared" si="2"/>
        <v>0</v>
      </c>
    </row>
    <row r="19" spans="1:8" ht="24" thickBot="1">
      <c r="A19" s="101" t="s">
        <v>201</v>
      </c>
      <c r="B19" s="119">
        <f>GETPIVOTDATA("Suma de COMPROMISO",CRIS!$A$2,"CM - A","A06010")</f>
        <v>1012701220</v>
      </c>
      <c r="C19" s="119">
        <f>GETPIVOTDATA("Suma de OBLIGACION",CRIS!$A$2,"CM - A","A06010")</f>
        <v>264984097</v>
      </c>
      <c r="D19" s="119">
        <f>GETPIVOTDATA("Suma de ORDEN PAGO",CRIS!$A$2,"CM - A","A06010")</f>
        <v>264984097</v>
      </c>
      <c r="E19" s="119">
        <f>GETPIVOTDATA("PAGOS",CRIS!$A$2,"CM - A","A06010")</f>
        <v>264984097</v>
      </c>
      <c r="F19" s="109">
        <f>+B19-C19</f>
        <v>747717123</v>
      </c>
      <c r="G19" s="111">
        <f t="shared" si="1"/>
        <v>0.26166068704844653</v>
      </c>
      <c r="H19" s="115">
        <f t="shared" si="2"/>
        <v>0.26166068704844653</v>
      </c>
    </row>
    <row r="20" spans="1:8" ht="21" thickBot="1">
      <c r="A20" s="102" t="s">
        <v>117</v>
      </c>
      <c r="B20" s="120">
        <f>SUM(B16:B19)</f>
        <v>1898187238.45</v>
      </c>
      <c r="C20" s="120">
        <f>SUM(C16:C19)</f>
        <v>687828212.45000005</v>
      </c>
      <c r="D20" s="120">
        <f>SUM(D16:D19)</f>
        <v>603970926.74000001</v>
      </c>
      <c r="E20" s="120">
        <f>SUM(E16:E19)</f>
        <v>603970926.74000001</v>
      </c>
      <c r="F20" s="120">
        <f>SUM(F16:F19)</f>
        <v>1210359026</v>
      </c>
      <c r="G20" s="121">
        <f t="shared" si="1"/>
        <v>0.36236057145324552</v>
      </c>
      <c r="H20" s="121">
        <f t="shared" si="2"/>
        <v>0.31818300877061195</v>
      </c>
    </row>
    <row r="21" spans="1:8" ht="21" thickBot="1">
      <c r="A21" s="103"/>
      <c r="B21" s="122"/>
      <c r="C21" s="122"/>
      <c r="D21" s="122"/>
      <c r="E21" s="122"/>
      <c r="F21" s="122"/>
      <c r="G21" s="123"/>
      <c r="H21" s="124"/>
    </row>
    <row r="22" spans="1:8" ht="21" thickBot="1">
      <c r="A22" s="102" t="s">
        <v>118</v>
      </c>
      <c r="B22" s="120">
        <f>+B20+B11</f>
        <v>3118034472.3100004</v>
      </c>
      <c r="C22" s="120">
        <f>+C20+C11</f>
        <v>900719665.97000003</v>
      </c>
      <c r="D22" s="120">
        <f>+D20+D11</f>
        <v>811192142.67000008</v>
      </c>
      <c r="E22" s="120">
        <f>+E20+E11</f>
        <v>811192142.67000008</v>
      </c>
      <c r="F22" s="120">
        <f>+F20+F11</f>
        <v>2217314806.3400002</v>
      </c>
      <c r="G22" s="121">
        <f>+C22/B22</f>
        <v>0.28887418467272447</v>
      </c>
      <c r="H22" s="121">
        <f>+D22/B22</f>
        <v>0.26016137726310229</v>
      </c>
    </row>
    <row r="23" spans="1:8">
      <c r="B23" s="125"/>
      <c r="C23" s="125"/>
      <c r="D23" s="125"/>
      <c r="E23" s="125"/>
      <c r="F23" s="125"/>
      <c r="G23" s="126"/>
      <c r="H23" s="126"/>
    </row>
    <row r="29" spans="1:8">
      <c r="G29" s="105"/>
    </row>
    <row r="30" spans="1:8">
      <c r="G30" s="106"/>
    </row>
  </sheetData>
  <sheetProtection algorithmName="SHA-512" hashValue="Gto93lAq3DlGVNmc7BaOv/4ny2o1SPXL57yCC0iIwm6L8TnOeqkSoU2c1MamOArybkSoGMobGWbGj35X0/rO/Q==" saltValue="2Qx6JIms6VaZMO0gutV1Ug==" spinCount="100000" sheet="1" objects="1" scenarios="1"/>
  <mergeCells count="3">
    <mergeCell ref="A2:H2"/>
    <mergeCell ref="A3:H3"/>
    <mergeCell ref="A12:H1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22"/>
  <sheetViews>
    <sheetView workbookViewId="0">
      <selection activeCell="I20" sqref="I20"/>
    </sheetView>
  </sheetViews>
  <sheetFormatPr baseColWidth="10" defaultRowHeight="15"/>
  <cols>
    <col min="1" max="1" width="13.6640625" customWidth="1"/>
    <col min="2" max="2" width="17.21875" style="13" customWidth="1"/>
    <col min="3" max="3" width="15.88671875" style="13" customWidth="1"/>
    <col min="4" max="4" width="16.44140625" style="13" customWidth="1"/>
    <col min="5" max="5" width="11.88671875" bestFit="1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2" spans="1:5">
      <c r="A2" s="78" t="s">
        <v>140</v>
      </c>
      <c r="B2" s="13" t="s">
        <v>191</v>
      </c>
      <c r="C2" s="13" t="s">
        <v>136</v>
      </c>
      <c r="D2" s="13" t="s">
        <v>185</v>
      </c>
      <c r="E2" t="s">
        <v>206</v>
      </c>
    </row>
    <row r="3" spans="1:5">
      <c r="A3" s="79"/>
      <c r="E3" s="13"/>
    </row>
    <row r="4" spans="1:5">
      <c r="A4" s="79" t="s">
        <v>125</v>
      </c>
      <c r="B4" s="13">
        <v>162710084</v>
      </c>
      <c r="C4" s="13">
        <v>0</v>
      </c>
      <c r="D4" s="13">
        <v>0</v>
      </c>
      <c r="E4" s="13">
        <v>0</v>
      </c>
    </row>
    <row r="5" spans="1:5">
      <c r="A5" s="79" t="s">
        <v>119</v>
      </c>
      <c r="B5" s="13">
        <v>28644468</v>
      </c>
      <c r="C5" s="13">
        <v>23403630.670000002</v>
      </c>
      <c r="D5" s="13">
        <v>17736964</v>
      </c>
      <c r="E5" s="13">
        <v>17736964</v>
      </c>
    </row>
    <row r="6" spans="1:5">
      <c r="A6" s="79" t="s">
        <v>120</v>
      </c>
      <c r="B6" s="13">
        <v>389106500</v>
      </c>
      <c r="C6" s="13">
        <v>0</v>
      </c>
      <c r="D6" s="13">
        <v>0</v>
      </c>
      <c r="E6" s="13">
        <v>0</v>
      </c>
    </row>
    <row r="7" spans="1:5">
      <c r="A7" s="79" t="s">
        <v>121</v>
      </c>
      <c r="B7" s="13">
        <v>802096265.86000001</v>
      </c>
      <c r="C7" s="13">
        <v>189487822.84999999</v>
      </c>
      <c r="D7" s="13">
        <v>189484251.93000001</v>
      </c>
      <c r="E7" s="13">
        <v>189484251.93000001</v>
      </c>
    </row>
    <row r="8" spans="1:5">
      <c r="A8" s="79" t="s">
        <v>202</v>
      </c>
      <c r="B8" s="13">
        <v>680772230.45000005</v>
      </c>
      <c r="C8" s="13">
        <v>422844115.44999999</v>
      </c>
      <c r="D8" s="13">
        <v>338986829.74000001</v>
      </c>
      <c r="E8" s="13">
        <v>338986829.74000001</v>
      </c>
    </row>
    <row r="9" spans="1:5">
      <c r="A9" s="79" t="s">
        <v>203</v>
      </c>
      <c r="B9" s="13">
        <v>42003704</v>
      </c>
      <c r="C9" s="13">
        <v>0</v>
      </c>
      <c r="D9" s="13">
        <v>0</v>
      </c>
      <c r="E9" s="13">
        <v>0</v>
      </c>
    </row>
    <row r="10" spans="1:5">
      <c r="A10" s="79" t="s">
        <v>204</v>
      </c>
      <c r="B10" s="13">
        <v>1012701220</v>
      </c>
      <c r="C10" s="13">
        <v>264984097</v>
      </c>
      <c r="D10" s="13">
        <v>264984097</v>
      </c>
      <c r="E10" s="13">
        <v>264984097</v>
      </c>
    </row>
    <row r="11" spans="1:5">
      <c r="A11" s="79" t="s">
        <v>135</v>
      </c>
      <c r="B11" s="13">
        <v>3118034472.3100004</v>
      </c>
      <c r="C11" s="13">
        <v>900719665.97000003</v>
      </c>
      <c r="D11" s="13">
        <v>811192142.67000008</v>
      </c>
      <c r="E11" s="13">
        <v>811192142.67000008</v>
      </c>
    </row>
    <row r="12" spans="1:5">
      <c r="B12"/>
      <c r="C12"/>
      <c r="D12"/>
    </row>
    <row r="13" spans="1:5">
      <c r="B13"/>
      <c r="C13"/>
      <c r="D13"/>
    </row>
    <row r="14" spans="1:5">
      <c r="B14"/>
      <c r="C14"/>
      <c r="D14"/>
    </row>
    <row r="15" spans="1:5">
      <c r="B15"/>
      <c r="C15"/>
      <c r="D15"/>
    </row>
    <row r="22" spans="7:7" ht="15.75">
      <c r="G22" s="14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048576"/>
  <sheetViews>
    <sheetView topLeftCell="B1" zoomScale="80" zoomScaleNormal="80" workbookViewId="0">
      <pane ySplit="1" topLeftCell="A2" activePane="bottomLeft" state="frozen"/>
      <selection activeCell="B1" sqref="B1"/>
      <selection pane="bottomLeft" activeCell="AA5" sqref="AA5"/>
    </sheetView>
  </sheetViews>
  <sheetFormatPr baseColWidth="10" defaultRowHeight="15" zeroHeight="1"/>
  <cols>
    <col min="1" max="1" width="5.77734375" style="21" hidden="1" customWidth="1"/>
    <col min="2" max="2" width="6.88671875" style="21" customWidth="1"/>
    <col min="3" max="3" width="13.6640625" style="21" customWidth="1"/>
    <col min="4" max="4" width="11.5546875" style="21"/>
    <col min="5" max="5" width="6.77734375" style="21" customWidth="1"/>
    <col min="6" max="6" width="6.109375" style="21" customWidth="1"/>
    <col min="7" max="7" width="4.44140625" style="21" customWidth="1"/>
    <col min="8" max="8" width="6.109375" style="21" customWidth="1"/>
    <col min="9" max="9" width="6.44140625" style="21" customWidth="1"/>
    <col min="10" max="10" width="4.6640625" style="21" customWidth="1"/>
    <col min="11" max="12" width="5.109375" style="21" customWidth="1"/>
    <col min="13" max="13" width="6.44140625" style="21" customWidth="1"/>
    <col min="14" max="14" width="7.109375" style="21" customWidth="1"/>
    <col min="15" max="15" width="4.109375" style="21" customWidth="1"/>
    <col min="16" max="16" width="3.6640625" style="21" customWidth="1"/>
    <col min="17" max="17" width="11.6640625" style="21" customWidth="1"/>
    <col min="18" max="18" width="14.44140625" style="21" customWidth="1"/>
    <col min="19" max="19" width="10.44140625" style="21" customWidth="1"/>
    <col min="20" max="20" width="16.21875" style="21" customWidth="1"/>
    <col min="21" max="21" width="15.109375" style="21" customWidth="1"/>
    <col min="22" max="22" width="17.109375" style="21" customWidth="1"/>
    <col min="23" max="25" width="13.6640625" style="21" customWidth="1"/>
    <col min="26" max="26" width="22.33203125" customWidth="1"/>
  </cols>
  <sheetData>
    <row r="1" spans="1:27" ht="47.25">
      <c r="A1" s="22" t="s">
        <v>131</v>
      </c>
      <c r="B1" s="22" t="s">
        <v>6</v>
      </c>
      <c r="C1" s="22" t="s">
        <v>7</v>
      </c>
      <c r="D1" s="22" t="s">
        <v>8</v>
      </c>
      <c r="E1" s="22" t="s">
        <v>9</v>
      </c>
      <c r="F1" s="22" t="s">
        <v>10</v>
      </c>
      <c r="G1" s="22" t="s">
        <v>179</v>
      </c>
      <c r="H1" s="22" t="s">
        <v>12</v>
      </c>
      <c r="I1" s="22" t="s">
        <v>13</v>
      </c>
      <c r="J1" s="22" t="s">
        <v>180</v>
      </c>
      <c r="K1" s="22" t="s">
        <v>15</v>
      </c>
      <c r="L1" s="22" t="s">
        <v>183</v>
      </c>
      <c r="M1" s="22" t="s">
        <v>184</v>
      </c>
      <c r="N1" s="22" t="s">
        <v>18</v>
      </c>
      <c r="O1" s="22" t="s">
        <v>19</v>
      </c>
      <c r="P1" s="22" t="s">
        <v>20</v>
      </c>
      <c r="Q1" s="86" t="s">
        <v>21</v>
      </c>
      <c r="R1" s="22" t="s">
        <v>181</v>
      </c>
      <c r="S1" s="22" t="s">
        <v>182</v>
      </c>
      <c r="T1" s="22" t="s">
        <v>29</v>
      </c>
      <c r="U1" s="22" t="s">
        <v>30</v>
      </c>
      <c r="V1" s="22" t="s">
        <v>31</v>
      </c>
      <c r="W1" s="22" t="s">
        <v>32</v>
      </c>
      <c r="X1" s="22" t="s">
        <v>142</v>
      </c>
      <c r="Y1" s="22" t="s">
        <v>141</v>
      </c>
      <c r="Z1" s="15" t="s">
        <v>139</v>
      </c>
      <c r="AA1" s="131" t="s">
        <v>207</v>
      </c>
    </row>
    <row r="2" spans="1:27">
      <c r="A2" s="16" t="s">
        <v>132</v>
      </c>
      <c r="B2" s="81" t="s">
        <v>33</v>
      </c>
      <c r="C2" s="82" t="s">
        <v>34</v>
      </c>
      <c r="D2" s="83" t="s">
        <v>54</v>
      </c>
      <c r="E2" s="81" t="s">
        <v>36</v>
      </c>
      <c r="F2" s="81" t="s">
        <v>43</v>
      </c>
      <c r="G2" s="81"/>
      <c r="H2" s="81"/>
      <c r="I2" s="81"/>
      <c r="J2" s="81"/>
      <c r="K2" s="81"/>
      <c r="L2" s="81"/>
      <c r="M2" s="81"/>
      <c r="N2" s="81" t="s">
        <v>38</v>
      </c>
      <c r="O2" s="81" t="s">
        <v>39</v>
      </c>
      <c r="P2" s="81" t="s">
        <v>40</v>
      </c>
      <c r="Q2" s="82" t="s">
        <v>55</v>
      </c>
      <c r="R2" s="84" t="s">
        <v>1</v>
      </c>
      <c r="S2" s="84" t="s">
        <v>1</v>
      </c>
      <c r="T2" s="84">
        <v>162710084</v>
      </c>
      <c r="U2" s="85">
        <v>0</v>
      </c>
      <c r="V2" s="84">
        <v>0</v>
      </c>
      <c r="W2" s="84">
        <v>0</v>
      </c>
      <c r="X2" s="19"/>
      <c r="Y2" s="19"/>
      <c r="Z2" t="str">
        <f>IF(Super[[#This Row],[TIPO]]="A",CONCATENATE(Super[[#This Row],[TIPO]],Super[[#This Row],[CTA]],Super[[#This Row],[ORD]]),CONCATENATE(Super[[#This Row],[TIPO]],Super[[#This Row],[CTA]],Super[[#This Row],[OBJ]]))</f>
        <v>A02</v>
      </c>
      <c r="AA2" s="129" t="s">
        <v>125</v>
      </c>
    </row>
    <row r="3" spans="1:27">
      <c r="A3" s="16" t="s">
        <v>132</v>
      </c>
      <c r="B3" s="81" t="s">
        <v>33</v>
      </c>
      <c r="C3" s="82" t="s">
        <v>34</v>
      </c>
      <c r="D3" s="83" t="s">
        <v>188</v>
      </c>
      <c r="E3" s="81" t="s">
        <v>36</v>
      </c>
      <c r="F3" s="81" t="s">
        <v>46</v>
      </c>
      <c r="G3" s="81" t="s">
        <v>46</v>
      </c>
      <c r="H3" s="81" t="s">
        <v>37</v>
      </c>
      <c r="I3" s="81" t="s">
        <v>197</v>
      </c>
      <c r="J3" s="81"/>
      <c r="K3" s="81"/>
      <c r="L3" s="81"/>
      <c r="M3" s="81"/>
      <c r="N3" s="81" t="s">
        <v>189</v>
      </c>
      <c r="O3" s="81" t="s">
        <v>78</v>
      </c>
      <c r="P3" s="81" t="s">
        <v>40</v>
      </c>
      <c r="Q3" s="82" t="s">
        <v>190</v>
      </c>
      <c r="R3" s="84" t="s">
        <v>1</v>
      </c>
      <c r="S3" s="84" t="s">
        <v>1</v>
      </c>
      <c r="T3" s="84">
        <v>680772230.45000005</v>
      </c>
      <c r="U3" s="85">
        <v>422844115.44999999</v>
      </c>
      <c r="V3" s="84">
        <v>338986829.74000001</v>
      </c>
      <c r="W3" s="84">
        <v>338986829.74000001</v>
      </c>
      <c r="X3" s="19"/>
      <c r="Y3" s="19"/>
      <c r="Z3" t="str">
        <f>IF(Super[[#This Row],[TIPO]]="A",CONCATENATE(Super[[#This Row],[TIPO]],Super[[#This Row],[CTA]],Super[[#This Row],[ORD]]),CONCATENATE(Super[[#This Row],[TIPO]],Super[[#This Row],[CTA]],Super[[#This Row],[OBJ]]))</f>
        <v>A03026</v>
      </c>
      <c r="AA3" s="21" t="s">
        <v>202</v>
      </c>
    </row>
    <row r="4" spans="1:27">
      <c r="A4" s="16" t="s">
        <v>132</v>
      </c>
      <c r="B4" s="81" t="s">
        <v>33</v>
      </c>
      <c r="C4" s="82" t="s">
        <v>34</v>
      </c>
      <c r="D4" s="83" t="s">
        <v>80</v>
      </c>
      <c r="E4" s="81" t="s">
        <v>36</v>
      </c>
      <c r="F4" s="81" t="s">
        <v>46</v>
      </c>
      <c r="G4" s="81" t="s">
        <v>81</v>
      </c>
      <c r="H4" s="81" t="s">
        <v>46</v>
      </c>
      <c r="I4" s="81" t="s">
        <v>82</v>
      </c>
      <c r="J4" s="81"/>
      <c r="K4" s="81"/>
      <c r="L4" s="81"/>
      <c r="M4" s="81"/>
      <c r="N4" s="81" t="s">
        <v>38</v>
      </c>
      <c r="O4" s="81" t="s">
        <v>39</v>
      </c>
      <c r="P4" s="81" t="s">
        <v>40</v>
      </c>
      <c r="Q4" s="82" t="s">
        <v>83</v>
      </c>
      <c r="R4" s="84" t="s">
        <v>1</v>
      </c>
      <c r="S4" s="84" t="s">
        <v>1</v>
      </c>
      <c r="T4" s="84">
        <v>42003704</v>
      </c>
      <c r="U4" s="85">
        <v>0</v>
      </c>
      <c r="V4" s="84">
        <v>0</v>
      </c>
      <c r="W4" s="84">
        <v>0</v>
      </c>
      <c r="X4" s="19"/>
      <c r="Y4" s="19"/>
      <c r="Z4" t="str">
        <f>IF(Super[[#This Row],[TIPO]]="A",CONCATENATE(Super[[#This Row],[TIPO]],Super[[#This Row],[CTA]],Super[[#This Row],[ORD]]),CONCATENATE(Super[[#This Row],[TIPO]],Super[[#This Row],[CTA]],Super[[#This Row],[OBJ]]))</f>
        <v>A03001</v>
      </c>
      <c r="AA4" s="21" t="s">
        <v>203</v>
      </c>
    </row>
    <row r="5" spans="1:27">
      <c r="A5" s="16" t="s">
        <v>132</v>
      </c>
      <c r="B5" s="81" t="s">
        <v>33</v>
      </c>
      <c r="C5" s="82" t="s">
        <v>34</v>
      </c>
      <c r="D5" s="83" t="s">
        <v>84</v>
      </c>
      <c r="E5" s="81" t="s">
        <v>36</v>
      </c>
      <c r="F5" s="81" t="s">
        <v>85</v>
      </c>
      <c r="G5" s="81" t="s">
        <v>37</v>
      </c>
      <c r="H5" s="81" t="s">
        <v>49</v>
      </c>
      <c r="I5" s="81" t="s">
        <v>86</v>
      </c>
      <c r="J5" s="81"/>
      <c r="K5" s="81"/>
      <c r="L5" s="81"/>
      <c r="M5" s="81"/>
      <c r="N5" s="81" t="s">
        <v>38</v>
      </c>
      <c r="O5" s="81" t="s">
        <v>87</v>
      </c>
      <c r="P5" s="81" t="s">
        <v>40</v>
      </c>
      <c r="Q5" s="82" t="s">
        <v>88</v>
      </c>
      <c r="R5" s="84" t="s">
        <v>1</v>
      </c>
      <c r="S5" s="84" t="s">
        <v>1</v>
      </c>
      <c r="T5" s="84">
        <v>1012701220</v>
      </c>
      <c r="U5" s="85">
        <v>264984097</v>
      </c>
      <c r="V5" s="84">
        <v>264984097</v>
      </c>
      <c r="W5" s="84">
        <v>264984097</v>
      </c>
      <c r="X5" s="19"/>
      <c r="Y5" s="19"/>
      <c r="Z5" t="str">
        <f>IF(Super[[#This Row],[TIPO]]="A",CONCATENATE(Super[[#This Row],[TIPO]],Super[[#This Row],[CTA]],Super[[#This Row],[ORD]]),CONCATENATE(Super[[#This Row],[TIPO]],Super[[#This Row],[CTA]],Super[[#This Row],[OBJ]]))</f>
        <v>A06010</v>
      </c>
      <c r="AA5" s="21" t="s">
        <v>204</v>
      </c>
    </row>
    <row r="6" spans="1:27">
      <c r="A6" s="16" t="s">
        <v>132</v>
      </c>
      <c r="B6" s="81" t="s">
        <v>33</v>
      </c>
      <c r="C6" s="82" t="s">
        <v>34</v>
      </c>
      <c r="D6" s="83" t="s">
        <v>94</v>
      </c>
      <c r="E6" s="81" t="s">
        <v>95</v>
      </c>
      <c r="F6" s="81" t="s">
        <v>96</v>
      </c>
      <c r="G6" s="81" t="s">
        <v>97</v>
      </c>
      <c r="H6" s="81" t="s">
        <v>98</v>
      </c>
      <c r="I6" s="81" t="s">
        <v>99</v>
      </c>
      <c r="J6" s="81"/>
      <c r="K6" s="81"/>
      <c r="L6" s="81"/>
      <c r="M6" s="81"/>
      <c r="N6" s="81" t="s">
        <v>38</v>
      </c>
      <c r="O6" s="81" t="s">
        <v>39</v>
      </c>
      <c r="P6" s="81" t="s">
        <v>40</v>
      </c>
      <c r="Q6" s="82" t="s">
        <v>100</v>
      </c>
      <c r="R6" s="84" t="s">
        <v>1</v>
      </c>
      <c r="S6" s="84" t="s">
        <v>1</v>
      </c>
      <c r="T6" s="84">
        <v>28644468</v>
      </c>
      <c r="U6" s="85">
        <v>23403630.670000002</v>
      </c>
      <c r="V6" s="84">
        <v>17736964</v>
      </c>
      <c r="W6" s="84">
        <v>17736964</v>
      </c>
      <c r="X6" s="19"/>
      <c r="Y6" s="19"/>
      <c r="Z6" t="str">
        <f>IF(Super[[#This Row],[TIPO]]="A",CONCATENATE(Super[[#This Row],[TIPO]],Super[[#This Row],[CTA]],Super[[#This Row],[ORD]]),CONCATENATE(Super[[#This Row],[TIPO]],Super[[#This Row],[CTA]],Super[[#This Row],[OBJ]]))</f>
        <v>C35023</v>
      </c>
      <c r="AA6" s="128" t="s">
        <v>119</v>
      </c>
    </row>
    <row r="7" spans="1:27">
      <c r="A7" s="16" t="s">
        <v>132</v>
      </c>
      <c r="B7" s="81" t="s">
        <v>33</v>
      </c>
      <c r="C7" s="82" t="s">
        <v>34</v>
      </c>
      <c r="D7" s="83" t="s">
        <v>101</v>
      </c>
      <c r="E7" s="81" t="s">
        <v>95</v>
      </c>
      <c r="F7" s="81" t="s">
        <v>102</v>
      </c>
      <c r="G7" s="81" t="s">
        <v>97</v>
      </c>
      <c r="H7" s="81" t="s">
        <v>81</v>
      </c>
      <c r="I7" s="81" t="s">
        <v>103</v>
      </c>
      <c r="J7" s="81"/>
      <c r="K7" s="81"/>
      <c r="L7" s="81"/>
      <c r="M7" s="81"/>
      <c r="N7" s="81" t="s">
        <v>38</v>
      </c>
      <c r="O7" s="81" t="s">
        <v>39</v>
      </c>
      <c r="P7" s="81" t="s">
        <v>40</v>
      </c>
      <c r="Q7" s="82" t="s">
        <v>104</v>
      </c>
      <c r="R7" s="84" t="s">
        <v>1</v>
      </c>
      <c r="S7" s="84" t="s">
        <v>1</v>
      </c>
      <c r="T7" s="84">
        <v>389106500</v>
      </c>
      <c r="U7" s="85">
        <v>0</v>
      </c>
      <c r="V7" s="84">
        <v>0</v>
      </c>
      <c r="W7" s="84">
        <v>0</v>
      </c>
      <c r="X7" s="19"/>
      <c r="Y7" s="19"/>
      <c r="Z7" t="str">
        <f>IF(Super[[#This Row],[TIPO]]="A",CONCATENATE(Super[[#This Row],[TIPO]],Super[[#This Row],[CTA]],Super[[#This Row],[ORD]]),CONCATENATE(Super[[#This Row],[TIPO]],Super[[#This Row],[CTA]],Super[[#This Row],[OBJ]]))</f>
        <v>C359911</v>
      </c>
      <c r="AA7" s="128" t="s">
        <v>120</v>
      </c>
    </row>
    <row r="8" spans="1:27" ht="22.5">
      <c r="A8" s="16" t="s">
        <v>132</v>
      </c>
      <c r="B8" s="17" t="s">
        <v>33</v>
      </c>
      <c r="C8" s="16" t="s">
        <v>34</v>
      </c>
      <c r="D8" s="18" t="s">
        <v>105</v>
      </c>
      <c r="E8" s="17" t="s">
        <v>95</v>
      </c>
      <c r="F8" s="17" t="s">
        <v>102</v>
      </c>
      <c r="G8" s="17" t="s">
        <v>97</v>
      </c>
      <c r="H8" s="17" t="s">
        <v>106</v>
      </c>
      <c r="I8" s="17" t="s">
        <v>103</v>
      </c>
      <c r="J8" s="17"/>
      <c r="K8" s="17"/>
      <c r="L8" s="17"/>
      <c r="M8" s="17"/>
      <c r="N8" s="17" t="s">
        <v>38</v>
      </c>
      <c r="O8" s="17" t="s">
        <v>39</v>
      </c>
      <c r="P8" s="17" t="s">
        <v>40</v>
      </c>
      <c r="Q8" s="82" t="s">
        <v>104</v>
      </c>
      <c r="R8" s="19" t="s">
        <v>1</v>
      </c>
      <c r="S8" s="19" t="s">
        <v>1</v>
      </c>
      <c r="T8" s="19">
        <v>802096265.86000001</v>
      </c>
      <c r="U8" s="19">
        <v>189487822.84999999</v>
      </c>
      <c r="V8" s="19">
        <v>189484251.93000001</v>
      </c>
      <c r="W8" s="19">
        <v>189484251.93000001</v>
      </c>
      <c r="X8" s="19"/>
      <c r="Y8" s="19"/>
      <c r="Z8" t="str">
        <f>IF(Super[[#This Row],[TIPO]]="A",CONCATENATE(Super[[#This Row],[TIPO]],Super[[#This Row],[CTA]],Super[[#This Row],[ORD]]),CONCATENATE(Super[[#This Row],[TIPO]],Super[[#This Row],[CTA]],Super[[#This Row],[OBJ]]))</f>
        <v>C359912</v>
      </c>
      <c r="AA8" s="128" t="s">
        <v>121</v>
      </c>
    </row>
    <row r="9" spans="1:27">
      <c r="A9" s="16" t="s">
        <v>132</v>
      </c>
      <c r="B9" s="17"/>
      <c r="C9" s="16"/>
      <c r="D9" s="18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82"/>
      <c r="R9" s="19"/>
      <c r="S9" s="19"/>
      <c r="T9" s="19"/>
      <c r="U9" s="19"/>
      <c r="V9" s="19"/>
      <c r="W9" s="19"/>
      <c r="X9" s="19"/>
      <c r="Y9" s="19"/>
      <c r="Z9" t="str">
        <f>IF(Super[[#This Row],[TIPO]]="A",CONCATENATE(Super[[#This Row],[TIPO]],Super[[#This Row],[CTA]],Super[[#This Row],[ORD]]),CONCATENATE(Super[[#This Row],[TIPO]],Super[[#This Row],[CTA]],Super[[#This Row],[OBJ]]))</f>
        <v/>
      </c>
      <c r="AA9" s="128"/>
    </row>
    <row r="10" spans="1:27">
      <c r="A10" s="16" t="s">
        <v>132</v>
      </c>
      <c r="B10" s="17"/>
      <c r="C10" s="16"/>
      <c r="D10" s="18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82"/>
      <c r="R10" s="19"/>
      <c r="S10" s="19"/>
      <c r="T10" s="19"/>
      <c r="U10" s="19"/>
      <c r="V10" s="19"/>
      <c r="W10" s="19"/>
      <c r="X10" s="19"/>
      <c r="Y10" s="19"/>
      <c r="Z10" t="str">
        <f>IF(Super[[#This Row],[TIPO]]="A",CONCATENATE(Super[[#This Row],[TIPO]],Super[[#This Row],[CTA]],Super[[#This Row],[ORD]]),CONCATENATE(Super[[#This Row],[TIPO]],Super[[#This Row],[CTA]],Super[[#This Row],[OBJ]]))</f>
        <v/>
      </c>
      <c r="AA10" s="128"/>
    </row>
    <row r="11" spans="1:27">
      <c r="A11" s="16" t="s">
        <v>132</v>
      </c>
      <c r="B11" s="17"/>
      <c r="C11" s="16"/>
      <c r="D11" s="18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82"/>
      <c r="R11" s="19"/>
      <c r="S11" s="19"/>
      <c r="T11" s="19"/>
      <c r="U11" s="19"/>
      <c r="V11" s="19"/>
      <c r="W11" s="19"/>
      <c r="X11" s="19"/>
      <c r="Y11" s="19"/>
      <c r="Z11" t="str">
        <f>IF(Super[[#This Row],[TIPO]]="A",CONCATENATE(Super[[#This Row],[TIPO]],Super[[#This Row],[CTA]],Super[[#This Row],[ORD]]),CONCATENATE(Super[[#This Row],[TIPO]],Super[[#This Row],[CTA]],Super[[#This Row],[OBJ]]))</f>
        <v/>
      </c>
      <c r="AA11" s="128"/>
    </row>
    <row r="12" spans="1:27">
      <c r="A12" s="16" t="s">
        <v>132</v>
      </c>
      <c r="B12" s="17"/>
      <c r="C12" s="16"/>
      <c r="D12" s="18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82"/>
      <c r="R12" s="19"/>
      <c r="S12" s="19"/>
      <c r="T12" s="19"/>
      <c r="U12" s="19"/>
      <c r="V12" s="19"/>
      <c r="W12" s="19"/>
      <c r="X12" s="19"/>
      <c r="Y12" s="19"/>
      <c r="Z12" t="str">
        <f>IF(Super[[#This Row],[TIPO]]="A",CONCATENATE(Super[[#This Row],[TIPO]],Super[[#This Row],[CTA]],Super[[#This Row],[ORD]]),CONCATENATE(Super[[#This Row],[TIPO]],Super[[#This Row],[CTA]],Super[[#This Row],[OBJ]]))</f>
        <v/>
      </c>
      <c r="AA12" s="128"/>
    </row>
    <row r="13" spans="1:27">
      <c r="A13" s="16" t="s">
        <v>132</v>
      </c>
      <c r="B13" s="17"/>
      <c r="C13" s="16"/>
      <c r="D13" s="18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82"/>
      <c r="R13" s="19"/>
      <c r="S13" s="19"/>
      <c r="T13" s="19"/>
      <c r="U13" s="19"/>
      <c r="V13" s="19"/>
      <c r="W13" s="19"/>
      <c r="X13" s="19"/>
      <c r="Y13" s="19"/>
      <c r="Z13" t="str">
        <f>IF(Super[[#This Row],[TIPO]]="A",CONCATENATE(Super[[#This Row],[TIPO]],Super[[#This Row],[CTA]],Super[[#This Row],[ORD]]),CONCATENATE(Super[[#This Row],[TIPO]],Super[[#This Row],[CTA]],Super[[#This Row],[OBJ]]))</f>
        <v/>
      </c>
      <c r="AA13" s="128"/>
    </row>
    <row r="14" spans="1:27">
      <c r="A14" s="16" t="s">
        <v>132</v>
      </c>
      <c r="B14" s="17"/>
      <c r="C14" s="16"/>
      <c r="D14" s="18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82"/>
      <c r="R14" s="19"/>
      <c r="S14" s="19"/>
      <c r="T14" s="19"/>
      <c r="U14" s="19"/>
      <c r="V14" s="19"/>
      <c r="W14" s="19"/>
      <c r="X14" s="19"/>
      <c r="Y14" s="19"/>
      <c r="Z14" t="str">
        <f>IF(Super[[#This Row],[TIPO]]="A",CONCATENATE(Super[[#This Row],[TIPO]],Super[[#This Row],[CTA]],Super[[#This Row],[ORD]]),CONCATENATE(Super[[#This Row],[TIPO]],Super[[#This Row],[CTA]],Super[[#This Row],[OBJ]]))</f>
        <v/>
      </c>
      <c r="AA14" s="128"/>
    </row>
    <row r="15" spans="1:27">
      <c r="A15" s="16" t="s">
        <v>132</v>
      </c>
      <c r="B15" s="17"/>
      <c r="C15" s="16"/>
      <c r="D15" s="18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82"/>
      <c r="R15" s="19"/>
      <c r="S15" s="19"/>
      <c r="T15" s="19"/>
      <c r="U15" s="19"/>
      <c r="V15" s="19"/>
      <c r="W15" s="19"/>
      <c r="X15" s="19"/>
      <c r="Y15" s="19"/>
      <c r="Z15" t="str">
        <f>IF(Super[[#This Row],[TIPO]]="A",CONCATENATE(Super[[#This Row],[TIPO]],Super[[#This Row],[CTA]],Super[[#This Row],[ORD]]),CONCATENATE(Super[[#This Row],[TIPO]],Super[[#This Row],[CTA]],Super[[#This Row],[OBJ]]))</f>
        <v/>
      </c>
      <c r="AA15" s="128"/>
    </row>
    <row r="16" spans="1:27">
      <c r="A16" s="16" t="s">
        <v>132</v>
      </c>
      <c r="B16" s="17"/>
      <c r="C16" s="16"/>
      <c r="D16" s="18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82"/>
      <c r="R16" s="19"/>
      <c r="S16" s="19"/>
      <c r="T16" s="19"/>
      <c r="U16" s="19"/>
      <c r="V16" s="19"/>
      <c r="W16" s="19"/>
      <c r="X16" s="19"/>
      <c r="Y16" s="19"/>
      <c r="Z16" t="str">
        <f>IF(Super[[#This Row],[TIPO]]="A",CONCATENATE(Super[[#This Row],[TIPO]],Super[[#This Row],[CTA]],Super[[#This Row],[ORD]]),CONCATENATE(Super[[#This Row],[TIPO]],Super[[#This Row],[CTA]],Super[[#This Row],[OBJ]]))</f>
        <v/>
      </c>
      <c r="AA16" s="128"/>
    </row>
    <row r="17" spans="1:27">
      <c r="A17" s="16" t="s">
        <v>132</v>
      </c>
      <c r="B17" s="17"/>
      <c r="C17" s="16"/>
      <c r="D17" s="18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82"/>
      <c r="R17" s="19"/>
      <c r="S17" s="19"/>
      <c r="T17" s="19"/>
      <c r="U17" s="19"/>
      <c r="V17" s="19"/>
      <c r="W17" s="19"/>
      <c r="X17" s="19"/>
      <c r="Y17" s="19"/>
      <c r="Z17" t="str">
        <f>IF(Super[[#This Row],[TIPO]]="A",CONCATENATE(Super[[#This Row],[TIPO]],Super[[#This Row],[CTA]],Super[[#This Row],[ORD]]),CONCATENATE(Super[[#This Row],[TIPO]],Super[[#This Row],[CTA]],Super[[#This Row],[OBJ]]))</f>
        <v/>
      </c>
      <c r="AA17" s="128"/>
    </row>
    <row r="18" spans="1:27">
      <c r="A18" s="16" t="s">
        <v>132</v>
      </c>
      <c r="B18" s="17"/>
      <c r="C18" s="16"/>
      <c r="D18" s="18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82"/>
      <c r="R18" s="19"/>
      <c r="S18" s="19"/>
      <c r="T18" s="19"/>
      <c r="U18" s="19"/>
      <c r="V18" s="19"/>
      <c r="W18" s="19"/>
      <c r="X18" s="19"/>
      <c r="Y18" s="19"/>
      <c r="Z18" t="str">
        <f>IF(Super[[#This Row],[TIPO]]="A",CONCATENATE(Super[[#This Row],[TIPO]],Super[[#This Row],[CTA]],Super[[#This Row],[ORD]]),CONCATENATE(Super[[#This Row],[TIPO]],Super[[#This Row],[CTA]],Super[[#This Row],[OBJ]]))</f>
        <v/>
      </c>
      <c r="AA18" s="128"/>
    </row>
    <row r="19" spans="1:27">
      <c r="A19" s="16" t="s">
        <v>132</v>
      </c>
      <c r="B19" s="17"/>
      <c r="C19" s="16"/>
      <c r="D19" s="18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82"/>
      <c r="R19" s="19"/>
      <c r="S19" s="19"/>
      <c r="T19" s="19"/>
      <c r="U19" s="19"/>
      <c r="V19" s="19"/>
      <c r="W19" s="19"/>
      <c r="X19" s="19"/>
      <c r="Y19" s="19"/>
      <c r="Z19" t="str">
        <f>IF(Super[[#This Row],[TIPO]]="A",CONCATENATE(Super[[#This Row],[TIPO]],Super[[#This Row],[CTA]],Super[[#This Row],[ORD]]),CONCATENATE(Super[[#This Row],[TIPO]],Super[[#This Row],[CTA]],Super[[#This Row],[OBJ]]))</f>
        <v/>
      </c>
      <c r="AA19" s="128"/>
    </row>
    <row r="20" spans="1:27">
      <c r="A20" s="16" t="s">
        <v>132</v>
      </c>
      <c r="B20" s="17"/>
      <c r="C20" s="16"/>
      <c r="D20" s="18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82"/>
      <c r="R20" s="19"/>
      <c r="S20" s="19"/>
      <c r="T20" s="19"/>
      <c r="U20" s="19"/>
      <c r="V20" s="19"/>
      <c r="W20" s="19"/>
      <c r="X20" s="19"/>
      <c r="Y20" s="19"/>
      <c r="Z20" t="str">
        <f>IF(Super[[#This Row],[TIPO]]="A",CONCATENATE(Super[[#This Row],[TIPO]],Super[[#This Row],[CTA]],Super[[#This Row],[ORD]]),CONCATENATE(Super[[#This Row],[TIPO]],Super[[#This Row],[CTA]],Super[[#This Row],[OBJ]]))</f>
        <v/>
      </c>
      <c r="AA20" s="128"/>
    </row>
    <row r="21" spans="1:27">
      <c r="A21" s="16" t="s">
        <v>132</v>
      </c>
      <c r="B21" s="17"/>
      <c r="C21" s="16"/>
      <c r="D21" s="18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82"/>
      <c r="R21" s="19"/>
      <c r="S21" s="19"/>
      <c r="T21" s="19"/>
      <c r="U21" s="19"/>
      <c r="V21" s="19"/>
      <c r="W21" s="19"/>
      <c r="X21" s="19"/>
      <c r="Y21" s="19"/>
      <c r="Z21" t="str">
        <f>IF(Super[[#This Row],[TIPO]]="A",CONCATENATE(Super[[#This Row],[TIPO]],Super[[#This Row],[CTA]],Super[[#This Row],[ORD]]),CONCATENATE(Super[[#This Row],[TIPO]],Super[[#This Row],[CTA]],Super[[#This Row],[OBJ]]))</f>
        <v/>
      </c>
      <c r="AA21" s="128"/>
    </row>
    <row r="22" spans="1:27">
      <c r="A22" s="16" t="s">
        <v>132</v>
      </c>
      <c r="B22" s="17"/>
      <c r="C22" s="16"/>
      <c r="D22" s="18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82"/>
      <c r="R22" s="19"/>
      <c r="S22" s="19"/>
      <c r="T22" s="19"/>
      <c r="U22" s="19"/>
      <c r="V22" s="19"/>
      <c r="W22" s="19"/>
      <c r="X22" s="19"/>
      <c r="Y22" s="19"/>
      <c r="Z22" t="str">
        <f>IF(Super[[#This Row],[TIPO]]="A",CONCATENATE(Super[[#This Row],[TIPO]],Super[[#This Row],[CTA]],Super[[#This Row],[ORD]]),CONCATENATE(Super[[#This Row],[TIPO]],Super[[#This Row],[CTA]],Super[[#This Row],[OBJ]]))</f>
        <v/>
      </c>
      <c r="AA22" s="128"/>
    </row>
    <row r="23" spans="1:27">
      <c r="A23" s="16" t="s">
        <v>132</v>
      </c>
      <c r="B23" s="17"/>
      <c r="C23" s="16"/>
      <c r="D23" s="18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82"/>
      <c r="R23" s="19"/>
      <c r="S23" s="19"/>
      <c r="T23" s="19"/>
      <c r="U23" s="19"/>
      <c r="V23" s="19"/>
      <c r="W23" s="19"/>
      <c r="X23" s="19"/>
      <c r="Y23" s="19"/>
      <c r="Z23" t="str">
        <f>IF(Super[[#This Row],[TIPO]]="A",CONCATENATE(Super[[#This Row],[TIPO]],Super[[#This Row],[CTA]],Super[[#This Row],[ORD]]),CONCATENATE(Super[[#This Row],[TIPO]],Super[[#This Row],[CTA]],Super[[#This Row],[OBJ]]))</f>
        <v/>
      </c>
      <c r="AA23" s="128"/>
    </row>
    <row r="24" spans="1:27">
      <c r="A24" s="16" t="s">
        <v>133</v>
      </c>
      <c r="B24" s="17"/>
      <c r="C24" s="24"/>
      <c r="D24" s="25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87"/>
      <c r="R24" s="26"/>
      <c r="S24" s="26"/>
      <c r="T24" s="26"/>
      <c r="U24" s="26"/>
      <c r="V24" s="26"/>
      <c r="W24" s="19"/>
      <c r="X24" s="19"/>
      <c r="Y24" s="19"/>
      <c r="Z24" t="str">
        <f>IF(Super[[#This Row],[TIPO]]="A",CONCATENATE(Super[[#This Row],[TIPO]],Super[[#This Row],[CTA]],Super[[#This Row],[ORD]]),CONCATENATE(Super[[#This Row],[TIPO]],Super[[#This Row],[CTA]],Super[[#This Row],[OBJ]]))</f>
        <v/>
      </c>
      <c r="AA24" s="128"/>
    </row>
    <row r="25" spans="1:27">
      <c r="A25" s="16" t="s">
        <v>133</v>
      </c>
      <c r="B25" s="23"/>
      <c r="C25" s="24"/>
      <c r="D25" s="25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87"/>
      <c r="R25" s="26"/>
      <c r="S25" s="26"/>
      <c r="T25" s="26"/>
      <c r="U25" s="26"/>
      <c r="V25" s="26"/>
      <c r="W25" s="19"/>
      <c r="X25" s="19"/>
      <c r="Y25" s="19"/>
      <c r="Z25" t="str">
        <f>IF(Super[[#This Row],[TIPO]]="A",CONCATENATE(Super[[#This Row],[TIPO]],Super[[#This Row],[CTA]],Super[[#This Row],[ORD]]),CONCATENATE(Super[[#This Row],[TIPO]],Super[[#This Row],[CTA]],Super[[#This Row],[OBJ]]))</f>
        <v/>
      </c>
      <c r="AA25" s="128"/>
    </row>
    <row r="26" spans="1:27">
      <c r="A26" s="16" t="s">
        <v>133</v>
      </c>
      <c r="B26" s="23"/>
      <c r="C26" s="24"/>
      <c r="D26" s="25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87"/>
      <c r="R26" s="26"/>
      <c r="S26" s="26"/>
      <c r="T26" s="26"/>
      <c r="U26" s="26"/>
      <c r="V26" s="26"/>
      <c r="W26" s="19"/>
      <c r="X26" s="19"/>
      <c r="Y26" s="19"/>
      <c r="Z26" t="str">
        <f>IF(Super[[#This Row],[TIPO]]="A",CONCATENATE(Super[[#This Row],[TIPO]],Super[[#This Row],[CTA]],Super[[#This Row],[ORD]]),CONCATENATE(Super[[#This Row],[TIPO]],Super[[#This Row],[CTA]],Super[[#This Row],[OBJ]]))</f>
        <v/>
      </c>
      <c r="AA26" s="128"/>
    </row>
    <row r="27" spans="1:27">
      <c r="A27" s="16" t="s">
        <v>133</v>
      </c>
      <c r="B27" s="23"/>
      <c r="C27" s="24"/>
      <c r="D27" s="25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87"/>
      <c r="R27" s="26"/>
      <c r="S27" s="26"/>
      <c r="T27" s="26"/>
      <c r="U27" s="26"/>
      <c r="V27" s="26"/>
      <c r="W27" s="19"/>
      <c r="X27" s="19"/>
      <c r="Y27" s="19"/>
      <c r="Z27" t="str">
        <f>IF(Super[[#This Row],[TIPO]]="A",CONCATENATE(Super[[#This Row],[TIPO]],Super[[#This Row],[CTA]],Super[[#This Row],[ORD]]),CONCATENATE(Super[[#This Row],[TIPO]],Super[[#This Row],[CTA]],Super[[#This Row],[OBJ]]))</f>
        <v/>
      </c>
      <c r="AA27" s="128"/>
    </row>
    <row r="28" spans="1:27">
      <c r="A28" s="16" t="s">
        <v>133</v>
      </c>
      <c r="B28" s="23"/>
      <c r="C28" s="24"/>
      <c r="D28" s="25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87"/>
      <c r="R28" s="26"/>
      <c r="S28" s="26"/>
      <c r="T28" s="26"/>
      <c r="U28" s="26"/>
      <c r="V28" s="26"/>
      <c r="W28" s="19"/>
      <c r="X28" s="19"/>
      <c r="Y28" s="19"/>
      <c r="Z28" t="str">
        <f>IF(Super[[#This Row],[TIPO]]="A",CONCATENATE(Super[[#This Row],[TIPO]],Super[[#This Row],[CTA]],Super[[#This Row],[ORD]]),CONCATENATE(Super[[#This Row],[TIPO]],Super[[#This Row],[CTA]],Super[[#This Row],[OBJ]]))</f>
        <v/>
      </c>
      <c r="AA28" s="128"/>
    </row>
    <row r="29" spans="1:27">
      <c r="A29" s="16" t="s">
        <v>133</v>
      </c>
      <c r="B29" s="23"/>
      <c r="C29" s="24"/>
      <c r="D29" s="25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87"/>
      <c r="R29" s="26"/>
      <c r="S29" s="26"/>
      <c r="T29" s="26"/>
      <c r="U29" s="26"/>
      <c r="V29" s="26"/>
      <c r="W29" s="19"/>
      <c r="X29" s="19"/>
      <c r="Y29" s="19"/>
      <c r="Z29" t="str">
        <f>IF(Super[[#This Row],[TIPO]]="A",CONCATENATE(Super[[#This Row],[TIPO]],Super[[#This Row],[CTA]],Super[[#This Row],[ORD]]),CONCATENATE(Super[[#This Row],[TIPO]],Super[[#This Row],[CTA]],Super[[#This Row],[OBJ]]))</f>
        <v/>
      </c>
      <c r="AA29" s="128"/>
    </row>
    <row r="30" spans="1:27">
      <c r="A30" s="16" t="s">
        <v>133</v>
      </c>
      <c r="B30" s="23"/>
      <c r="C30" s="24"/>
      <c r="D30" s="25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87"/>
      <c r="R30" s="26"/>
      <c r="S30" s="26"/>
      <c r="T30" s="26"/>
      <c r="U30" s="26"/>
      <c r="V30" s="26"/>
      <c r="W30" s="19"/>
      <c r="X30" s="19"/>
      <c r="Y30" s="19"/>
      <c r="Z30" t="str">
        <f>IF(Super[[#This Row],[TIPO]]="A",CONCATENATE(Super[[#This Row],[TIPO]],Super[[#This Row],[CTA]],Super[[#This Row],[ORD]]),CONCATENATE(Super[[#This Row],[TIPO]],Super[[#This Row],[CTA]],Super[[#This Row],[OBJ]]))</f>
        <v/>
      </c>
      <c r="AA30" s="128"/>
    </row>
    <row r="31" spans="1:27">
      <c r="A31" s="16" t="s">
        <v>133</v>
      </c>
      <c r="B31" s="23"/>
      <c r="C31" s="24"/>
      <c r="D31" s="25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87"/>
      <c r="R31" s="26"/>
      <c r="S31" s="26"/>
      <c r="T31" s="26"/>
      <c r="U31" s="26"/>
      <c r="V31" s="26"/>
      <c r="W31" s="19"/>
      <c r="X31" s="19"/>
      <c r="Y31" s="19"/>
      <c r="Z31" t="str">
        <f>IF(Super[[#This Row],[TIPO]]="A",CONCATENATE(Super[[#This Row],[TIPO]],Super[[#This Row],[CTA]],Super[[#This Row],[ORD]]),CONCATENATE(Super[[#This Row],[TIPO]],Super[[#This Row],[CTA]],Super[[#This Row],[OBJ]]))</f>
        <v/>
      </c>
      <c r="AA31" s="128"/>
    </row>
    <row r="32" spans="1:27">
      <c r="A32" s="16" t="s">
        <v>133</v>
      </c>
      <c r="B32" s="23"/>
      <c r="C32" s="24"/>
      <c r="D32" s="25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87"/>
      <c r="R32" s="26"/>
      <c r="S32" s="26"/>
      <c r="T32" s="26"/>
      <c r="U32" s="26"/>
      <c r="V32" s="26"/>
      <c r="W32" s="19"/>
      <c r="X32" s="19"/>
      <c r="Y32" s="19"/>
      <c r="Z32" t="str">
        <f>IF(Super[[#This Row],[TIPO]]="A",CONCATENATE(Super[[#This Row],[TIPO]],Super[[#This Row],[CTA]],Super[[#This Row],[ORD]]),CONCATENATE(Super[[#This Row],[TIPO]],Super[[#This Row],[CTA]],Super[[#This Row],[OBJ]]))</f>
        <v/>
      </c>
      <c r="AA32" s="128"/>
    </row>
    <row r="33" spans="1:27">
      <c r="A33" s="16" t="s">
        <v>133</v>
      </c>
      <c r="B33" s="23"/>
      <c r="C33" s="24"/>
      <c r="D33" s="25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87"/>
      <c r="R33" s="26"/>
      <c r="S33" s="26"/>
      <c r="T33" s="26"/>
      <c r="U33" s="26"/>
      <c r="V33" s="26"/>
      <c r="W33" s="19"/>
      <c r="X33" s="19"/>
      <c r="Y33" s="19"/>
      <c r="Z33" t="str">
        <f>IF(Super[[#This Row],[TIPO]]="A",CONCATENATE(Super[[#This Row],[TIPO]],Super[[#This Row],[CTA]],Super[[#This Row],[ORD]]),CONCATENATE(Super[[#This Row],[TIPO]],Super[[#This Row],[CTA]],Super[[#This Row],[OBJ]]))</f>
        <v/>
      </c>
      <c r="AA33" s="128"/>
    </row>
    <row r="34" spans="1:27">
      <c r="A34" s="16" t="s">
        <v>133</v>
      </c>
      <c r="B34" s="23"/>
      <c r="C34" s="24"/>
      <c r="D34" s="25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87"/>
      <c r="R34" s="26"/>
      <c r="S34" s="26"/>
      <c r="T34" s="26"/>
      <c r="U34" s="26"/>
      <c r="V34" s="26"/>
      <c r="W34" s="19"/>
      <c r="X34" s="19"/>
      <c r="Y34" s="19"/>
      <c r="Z34" t="str">
        <f>IF(Super[[#This Row],[TIPO]]="A",CONCATENATE(Super[[#This Row],[TIPO]],Super[[#This Row],[CTA]],Super[[#This Row],[ORD]]),CONCATENATE(Super[[#This Row],[TIPO]],Super[[#This Row],[CTA]],Super[[#This Row],[OBJ]]))</f>
        <v/>
      </c>
      <c r="AA34" s="128"/>
    </row>
    <row r="35" spans="1:27">
      <c r="A35" s="16" t="s">
        <v>133</v>
      </c>
      <c r="B35" s="23"/>
      <c r="C35" s="24"/>
      <c r="D35" s="25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87"/>
      <c r="R35" s="26"/>
      <c r="S35" s="26"/>
      <c r="T35" s="26"/>
      <c r="U35" s="26"/>
      <c r="V35" s="26"/>
      <c r="W35" s="19"/>
      <c r="X35" s="19"/>
      <c r="Y35" s="19"/>
      <c r="Z35" t="str">
        <f>IF(Super[[#This Row],[TIPO]]="A",CONCATENATE(Super[[#This Row],[TIPO]],Super[[#This Row],[CTA]],Super[[#This Row],[ORD]]),CONCATENATE(Super[[#This Row],[TIPO]],Super[[#This Row],[CTA]],Super[[#This Row],[OBJ]]))</f>
        <v/>
      </c>
      <c r="AA35" s="128"/>
    </row>
    <row r="36" spans="1:27">
      <c r="A36" s="16" t="s">
        <v>133</v>
      </c>
      <c r="B36" s="23"/>
      <c r="C36" s="24"/>
      <c r="D36" s="25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87"/>
      <c r="R36" s="26"/>
      <c r="S36" s="26"/>
      <c r="T36" s="26"/>
      <c r="U36" s="26"/>
      <c r="V36" s="26"/>
      <c r="W36" s="19"/>
      <c r="X36" s="19"/>
      <c r="Y36" s="19"/>
      <c r="Z36" t="str">
        <f>IF(Super[[#This Row],[TIPO]]="A",CONCATENATE(Super[[#This Row],[TIPO]],Super[[#This Row],[CTA]],Super[[#This Row],[ORD]]),CONCATENATE(Super[[#This Row],[TIPO]],Super[[#This Row],[CTA]],Super[[#This Row],[OBJ]]))</f>
        <v/>
      </c>
      <c r="AA36" s="128"/>
    </row>
    <row r="37" spans="1:27">
      <c r="A37" s="16" t="s">
        <v>133</v>
      </c>
      <c r="B37" s="23"/>
      <c r="C37" s="24"/>
      <c r="D37" s="25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87"/>
      <c r="R37" s="26"/>
      <c r="S37" s="26"/>
      <c r="T37" s="26"/>
      <c r="U37" s="26"/>
      <c r="V37" s="26"/>
      <c r="W37" s="19"/>
      <c r="X37" s="19"/>
      <c r="Y37" s="19"/>
      <c r="Z37" t="str">
        <f>IF(Super[[#This Row],[TIPO]]="A",CONCATENATE(Super[[#This Row],[TIPO]],Super[[#This Row],[CTA]],Super[[#This Row],[ORD]]),CONCATENATE(Super[[#This Row],[TIPO]],Super[[#This Row],[CTA]],Super[[#This Row],[OBJ]]))</f>
        <v/>
      </c>
      <c r="AA37" s="128"/>
    </row>
    <row r="38" spans="1:27">
      <c r="A38" s="16" t="s">
        <v>133</v>
      </c>
      <c r="B38" s="23"/>
      <c r="C38" s="24"/>
      <c r="D38" s="25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87"/>
      <c r="R38" s="26"/>
      <c r="S38" s="26"/>
      <c r="T38" s="26"/>
      <c r="U38" s="26"/>
      <c r="V38" s="26"/>
      <c r="W38" s="19"/>
      <c r="X38" s="19"/>
      <c r="Y38" s="19"/>
      <c r="Z38" t="str">
        <f>IF(Super[[#This Row],[TIPO]]="A",CONCATENATE(Super[[#This Row],[TIPO]],Super[[#This Row],[CTA]],Super[[#This Row],[ORD]]),CONCATENATE(Super[[#This Row],[TIPO]],Super[[#This Row],[CTA]],Super[[#This Row],[OBJ]]))</f>
        <v/>
      </c>
      <c r="AA38" s="128"/>
    </row>
    <row r="39" spans="1:27">
      <c r="A39" s="16" t="s">
        <v>133</v>
      </c>
      <c r="B39" s="23"/>
      <c r="C39" s="24"/>
      <c r="D39" s="25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87"/>
      <c r="R39" s="26"/>
      <c r="S39" s="26"/>
      <c r="T39" s="26"/>
      <c r="U39" s="26"/>
      <c r="V39" s="26"/>
      <c r="W39" s="19"/>
      <c r="X39" s="19"/>
      <c r="Y39" s="19"/>
      <c r="Z39" t="str">
        <f>IF(Super[[#This Row],[TIPO]]="A",CONCATENATE(Super[[#This Row],[TIPO]],Super[[#This Row],[CTA]],Super[[#This Row],[ORD]]),CONCATENATE(Super[[#This Row],[TIPO]],Super[[#This Row],[CTA]],Super[[#This Row],[OBJ]]))</f>
        <v/>
      </c>
      <c r="AA39" s="128"/>
    </row>
    <row r="40" spans="1:27">
      <c r="A40" s="16" t="s">
        <v>133</v>
      </c>
      <c r="B40" s="23"/>
      <c r="C40" s="24"/>
      <c r="D40" s="25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87"/>
      <c r="R40" s="26"/>
      <c r="S40" s="26"/>
      <c r="T40" s="26"/>
      <c r="U40" s="26"/>
      <c r="V40" s="26"/>
      <c r="W40" s="19"/>
      <c r="X40" s="19"/>
      <c r="Y40" s="19"/>
      <c r="Z40" t="str">
        <f>IF(Super[[#This Row],[TIPO]]="A",CONCATENATE(Super[[#This Row],[TIPO]],Super[[#This Row],[CTA]],Super[[#This Row],[ORD]]),CONCATENATE(Super[[#This Row],[TIPO]],Super[[#This Row],[CTA]],Super[[#This Row],[OBJ]]))</f>
        <v/>
      </c>
      <c r="AA40" s="128"/>
    </row>
    <row r="41" spans="1:27">
      <c r="A41" s="16" t="s">
        <v>133</v>
      </c>
      <c r="B41" s="23"/>
      <c r="C41" s="24"/>
      <c r="D41" s="25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87"/>
      <c r="R41" s="26"/>
      <c r="S41" s="26"/>
      <c r="T41" s="26"/>
      <c r="U41" s="26"/>
      <c r="V41" s="26"/>
      <c r="W41" s="19"/>
      <c r="X41" s="19"/>
      <c r="Y41" s="19"/>
      <c r="Z41" t="str">
        <f>IF(Super[[#This Row],[TIPO]]="A",CONCATENATE(Super[[#This Row],[TIPO]],Super[[#This Row],[CTA]],Super[[#This Row],[ORD]]),CONCATENATE(Super[[#This Row],[TIPO]],Super[[#This Row],[CTA]],Super[[#This Row],[OBJ]]))</f>
        <v/>
      </c>
      <c r="AA41" s="128"/>
    </row>
    <row r="42" spans="1:27">
      <c r="A42" s="16" t="s">
        <v>133</v>
      </c>
      <c r="B42" s="23"/>
      <c r="C42" s="24"/>
      <c r="D42" s="25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87"/>
      <c r="R42" s="26"/>
      <c r="S42" s="26"/>
      <c r="T42" s="26"/>
      <c r="U42" s="26"/>
      <c r="V42" s="26"/>
      <c r="W42" s="19"/>
      <c r="X42" s="19"/>
      <c r="Y42" s="19"/>
      <c r="Z42" t="str">
        <f>IF(Super[[#This Row],[TIPO]]="A",CONCATENATE(Super[[#This Row],[TIPO]],Super[[#This Row],[CTA]],Super[[#This Row],[ORD]]),CONCATENATE(Super[[#This Row],[TIPO]],Super[[#This Row],[CTA]],Super[[#This Row],[OBJ]]))</f>
        <v/>
      </c>
      <c r="AA42" s="128"/>
    </row>
    <row r="43" spans="1:27">
      <c r="A43" s="16" t="s">
        <v>133</v>
      </c>
      <c r="B43" s="23"/>
      <c r="C43" s="24"/>
      <c r="D43" s="25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87"/>
      <c r="R43" s="26"/>
      <c r="S43" s="26"/>
      <c r="T43" s="26"/>
      <c r="U43" s="26"/>
      <c r="V43" s="26"/>
      <c r="W43" s="19"/>
      <c r="X43" s="19"/>
      <c r="Y43" s="19"/>
      <c r="Z43" t="str">
        <f>IF(Super[[#This Row],[TIPO]]="A",CONCATENATE(Super[[#This Row],[TIPO]],Super[[#This Row],[CTA]],Super[[#This Row],[ORD]]),CONCATENATE(Super[[#This Row],[TIPO]],Super[[#This Row],[CTA]],Super[[#This Row],[OBJ]]))</f>
        <v/>
      </c>
      <c r="AA43" s="128"/>
    </row>
    <row r="44" spans="1:27">
      <c r="A44" s="16" t="s">
        <v>133</v>
      </c>
      <c r="B44" s="23"/>
      <c r="C44" s="24"/>
      <c r="D44" s="25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87"/>
      <c r="R44" s="26"/>
      <c r="S44" s="26"/>
      <c r="T44" s="26"/>
      <c r="U44" s="26"/>
      <c r="V44" s="26"/>
      <c r="W44" s="19"/>
      <c r="X44" s="19"/>
      <c r="Y44" s="19"/>
      <c r="Z44" t="str">
        <f>IF(Super[[#This Row],[TIPO]]="A",CONCATENATE(Super[[#This Row],[TIPO]],Super[[#This Row],[CTA]],Super[[#This Row],[ORD]]),CONCATENATE(Super[[#This Row],[TIPO]],Super[[#This Row],[CTA]],Super[[#This Row],[OBJ]]))</f>
        <v/>
      </c>
      <c r="AA44" s="128"/>
    </row>
    <row r="45" spans="1:27">
      <c r="A45" s="16" t="s">
        <v>133</v>
      </c>
      <c r="B45" s="23"/>
      <c r="C45" s="24"/>
      <c r="D45" s="25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87"/>
      <c r="R45" s="26"/>
      <c r="S45" s="26"/>
      <c r="T45" s="26"/>
      <c r="U45" s="26"/>
      <c r="V45" s="26"/>
      <c r="W45" s="19"/>
      <c r="X45" s="19"/>
      <c r="Y45" s="19"/>
      <c r="Z45" t="str">
        <f>IF(Super[[#This Row],[TIPO]]="A",CONCATENATE(Super[[#This Row],[TIPO]],Super[[#This Row],[CTA]],Super[[#This Row],[ORD]]),CONCATENATE(Super[[#This Row],[TIPO]],Super[[#This Row],[CTA]],Super[[#This Row],[OBJ]]))</f>
        <v/>
      </c>
      <c r="AA45" s="128"/>
    </row>
    <row r="46" spans="1:27">
      <c r="A46" s="16" t="s">
        <v>133</v>
      </c>
      <c r="B46" s="23"/>
      <c r="C46" s="24"/>
      <c r="D46" s="25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87"/>
      <c r="R46" s="26"/>
      <c r="S46" s="26"/>
      <c r="T46" s="26"/>
      <c r="U46" s="26"/>
      <c r="V46" s="26"/>
      <c r="W46" s="19"/>
      <c r="X46" s="19"/>
      <c r="Y46" s="19"/>
      <c r="Z46" t="str">
        <f>IF(Super[[#This Row],[TIPO]]="A",CONCATENATE(Super[[#This Row],[TIPO]],Super[[#This Row],[CTA]],Super[[#This Row],[ORD]]),CONCATENATE(Super[[#This Row],[TIPO]],Super[[#This Row],[CTA]],Super[[#This Row],[OBJ]]))</f>
        <v/>
      </c>
      <c r="AA46" s="128"/>
    </row>
    <row r="47" spans="1:27">
      <c r="A47" s="16" t="s">
        <v>134</v>
      </c>
      <c r="B47" s="23"/>
      <c r="C47" s="24"/>
      <c r="D47" s="25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87"/>
      <c r="R47" s="26"/>
      <c r="S47" s="26"/>
      <c r="T47" s="26"/>
      <c r="U47" s="26"/>
      <c r="V47" s="26"/>
      <c r="W47" s="19"/>
      <c r="X47" s="19"/>
      <c r="Y47" s="19"/>
      <c r="Z47" t="str">
        <f>IF(Super[[#This Row],[TIPO]]="A",CONCATENATE(Super[[#This Row],[TIPO]],Super[[#This Row],[CTA]],Super[[#This Row],[ORD]]),CONCATENATE(Super[[#This Row],[TIPO]],Super[[#This Row],[CTA]],Super[[#This Row],[OBJ]]))</f>
        <v/>
      </c>
      <c r="AA47" s="128"/>
    </row>
    <row r="48" spans="1:27">
      <c r="A48" s="16" t="s">
        <v>134</v>
      </c>
      <c r="B48" s="23"/>
      <c r="C48" s="24"/>
      <c r="D48" s="25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87"/>
      <c r="R48" s="26"/>
      <c r="S48" s="26"/>
      <c r="T48" s="26"/>
      <c r="U48" s="26"/>
      <c r="V48" s="26"/>
      <c r="W48" s="19"/>
      <c r="X48" s="19"/>
      <c r="Y48" s="19"/>
      <c r="Z48" t="str">
        <f>IF(Super[[#This Row],[TIPO]]="A",CONCATENATE(Super[[#This Row],[TIPO]],Super[[#This Row],[CTA]],Super[[#This Row],[ORD]]),CONCATENATE(Super[[#This Row],[TIPO]],Super[[#This Row],[CTA]],Super[[#This Row],[OBJ]]))</f>
        <v/>
      </c>
      <c r="AA48" s="128"/>
    </row>
    <row r="49" spans="1:27">
      <c r="A49" s="16" t="s">
        <v>134</v>
      </c>
      <c r="B49" s="23"/>
      <c r="C49" s="24"/>
      <c r="D49" s="25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87"/>
      <c r="R49" s="26"/>
      <c r="S49" s="26"/>
      <c r="T49" s="26"/>
      <c r="U49" s="26"/>
      <c r="V49" s="26"/>
      <c r="W49" s="19"/>
      <c r="X49" s="19"/>
      <c r="Y49" s="19"/>
      <c r="Z49" t="str">
        <f>IF(Super[[#This Row],[TIPO]]="A",CONCATENATE(Super[[#This Row],[TIPO]],Super[[#This Row],[CTA]],Super[[#This Row],[ORD]]),CONCATENATE(Super[[#This Row],[TIPO]],Super[[#This Row],[CTA]],Super[[#This Row],[OBJ]]))</f>
        <v/>
      </c>
      <c r="AA49" s="128"/>
    </row>
    <row r="50" spans="1:27">
      <c r="A50" s="16" t="s">
        <v>134</v>
      </c>
      <c r="B50" s="23"/>
      <c r="C50" s="24"/>
      <c r="D50" s="25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87"/>
      <c r="R50" s="26"/>
      <c r="S50" s="26"/>
      <c r="T50" s="26"/>
      <c r="U50" s="26"/>
      <c r="V50" s="26"/>
      <c r="W50" s="19"/>
      <c r="X50" s="19"/>
      <c r="Y50" s="19"/>
      <c r="Z50" t="str">
        <f>IF(Super[[#This Row],[TIPO]]="A",CONCATENATE(Super[[#This Row],[TIPO]],Super[[#This Row],[CTA]],Super[[#This Row],[ORD]]),CONCATENATE(Super[[#This Row],[TIPO]],Super[[#This Row],[CTA]],Super[[#This Row],[OBJ]]))</f>
        <v/>
      </c>
      <c r="AA50" s="128"/>
    </row>
    <row r="51" spans="1:27">
      <c r="A51" s="16" t="s">
        <v>134</v>
      </c>
      <c r="B51" s="23"/>
      <c r="C51" s="24"/>
      <c r="D51" s="25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87"/>
      <c r="R51" s="26"/>
      <c r="S51" s="26"/>
      <c r="T51" s="26"/>
      <c r="U51" s="26"/>
      <c r="V51" s="26"/>
      <c r="W51" s="19"/>
      <c r="X51" s="19"/>
      <c r="Y51" s="19"/>
      <c r="Z51" t="str">
        <f>IF(Super[[#This Row],[TIPO]]="A",CONCATENATE(Super[[#This Row],[TIPO]],Super[[#This Row],[CTA]],Super[[#This Row],[ORD]]),CONCATENATE(Super[[#This Row],[TIPO]],Super[[#This Row],[CTA]],Super[[#This Row],[OBJ]]))</f>
        <v/>
      </c>
      <c r="AA51" s="128"/>
    </row>
    <row r="52" spans="1:27">
      <c r="A52" s="16" t="s">
        <v>134</v>
      </c>
      <c r="B52" s="23"/>
      <c r="C52" s="24"/>
      <c r="D52" s="25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87"/>
      <c r="R52" s="26"/>
      <c r="S52" s="26"/>
      <c r="T52" s="26"/>
      <c r="U52" s="26"/>
      <c r="V52" s="26"/>
      <c r="W52" s="19"/>
      <c r="X52" s="19"/>
      <c r="Y52" s="19"/>
      <c r="Z52" t="str">
        <f>IF(Super[[#This Row],[TIPO]]="A",CONCATENATE(Super[[#This Row],[TIPO]],Super[[#This Row],[CTA]],Super[[#This Row],[ORD]]),CONCATENATE(Super[[#This Row],[TIPO]],Super[[#This Row],[CTA]],Super[[#This Row],[OBJ]]))</f>
        <v/>
      </c>
      <c r="AA52" s="128"/>
    </row>
    <row r="53" spans="1:27">
      <c r="A53" s="16" t="s">
        <v>134</v>
      </c>
      <c r="B53" s="23"/>
      <c r="C53" s="24"/>
      <c r="D53" s="25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87"/>
      <c r="R53" s="26"/>
      <c r="S53" s="26"/>
      <c r="T53" s="26"/>
      <c r="U53" s="26"/>
      <c r="V53" s="26"/>
      <c r="W53" s="19"/>
      <c r="X53" s="19"/>
      <c r="Y53" s="19"/>
      <c r="Z53" t="str">
        <f>IF(Super[[#This Row],[TIPO]]="A",CONCATENATE(Super[[#This Row],[TIPO]],Super[[#This Row],[CTA]],Super[[#This Row],[ORD]]),CONCATENATE(Super[[#This Row],[TIPO]],Super[[#This Row],[CTA]],Super[[#This Row],[OBJ]]))</f>
        <v/>
      </c>
      <c r="AA53" s="128"/>
    </row>
    <row r="54" spans="1:27">
      <c r="A54" s="16" t="s">
        <v>134</v>
      </c>
      <c r="B54" s="23"/>
      <c r="C54" s="24"/>
      <c r="D54" s="25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87"/>
      <c r="R54" s="26"/>
      <c r="S54" s="26"/>
      <c r="T54" s="26"/>
      <c r="U54" s="26"/>
      <c r="V54" s="26"/>
      <c r="W54" s="19"/>
      <c r="X54" s="19"/>
      <c r="Y54" s="19"/>
      <c r="Z54" t="str">
        <f>IF(Super[[#This Row],[TIPO]]="A",CONCATENATE(Super[[#This Row],[TIPO]],Super[[#This Row],[CTA]],Super[[#This Row],[ORD]]),CONCATENATE(Super[[#This Row],[TIPO]],Super[[#This Row],[CTA]],Super[[#This Row],[OBJ]]))</f>
        <v/>
      </c>
      <c r="AA54" s="128"/>
    </row>
    <row r="55" spans="1:27">
      <c r="A55" s="16" t="s">
        <v>134</v>
      </c>
      <c r="B55" s="23"/>
      <c r="C55" s="24"/>
      <c r="D55" s="25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87"/>
      <c r="R55" s="26"/>
      <c r="S55" s="26"/>
      <c r="T55" s="26"/>
      <c r="U55" s="26"/>
      <c r="V55" s="26"/>
      <c r="W55" s="19"/>
      <c r="X55" s="19"/>
      <c r="Y55" s="19"/>
      <c r="Z55" t="str">
        <f>IF(Super[[#This Row],[TIPO]]="A",CONCATENATE(Super[[#This Row],[TIPO]],Super[[#This Row],[CTA]],Super[[#This Row],[ORD]]),CONCATENATE(Super[[#This Row],[TIPO]],Super[[#This Row],[CTA]],Super[[#This Row],[OBJ]]))</f>
        <v/>
      </c>
      <c r="AA55" s="128"/>
    </row>
    <row r="56" spans="1:27">
      <c r="A56" s="16" t="s">
        <v>134</v>
      </c>
      <c r="B56" s="23"/>
      <c r="C56" s="24"/>
      <c r="D56" s="2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87"/>
      <c r="R56" s="26"/>
      <c r="S56" s="26"/>
      <c r="T56" s="26"/>
      <c r="U56" s="26"/>
      <c r="V56" s="26"/>
      <c r="W56" s="19"/>
      <c r="X56" s="19"/>
      <c r="Y56" s="19"/>
      <c r="Z56" t="str">
        <f>IF(Super[[#This Row],[TIPO]]="A",CONCATENATE(Super[[#This Row],[TIPO]],Super[[#This Row],[CTA]],Super[[#This Row],[ORD]]),CONCATENATE(Super[[#This Row],[TIPO]],Super[[#This Row],[CTA]],Super[[#This Row],[OBJ]]))</f>
        <v/>
      </c>
      <c r="AA56" s="128"/>
    </row>
    <row r="57" spans="1:27">
      <c r="A57" s="16" t="s">
        <v>134</v>
      </c>
      <c r="B57" s="23"/>
      <c r="C57" s="24"/>
      <c r="D57" s="25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87"/>
      <c r="R57" s="26"/>
      <c r="S57" s="26"/>
      <c r="T57" s="26"/>
      <c r="U57" s="26"/>
      <c r="V57" s="26"/>
      <c r="W57" s="19"/>
      <c r="X57" s="19"/>
      <c r="Y57" s="19"/>
      <c r="Z57" t="str">
        <f>IF(Super[[#This Row],[TIPO]]="A",CONCATENATE(Super[[#This Row],[TIPO]],Super[[#This Row],[CTA]],Super[[#This Row],[ORD]]),CONCATENATE(Super[[#This Row],[TIPO]],Super[[#This Row],[CTA]],Super[[#This Row],[OBJ]]))</f>
        <v/>
      </c>
      <c r="AA57" s="128"/>
    </row>
    <row r="58" spans="1:27">
      <c r="A58" s="16" t="s">
        <v>134</v>
      </c>
      <c r="B58" s="23"/>
      <c r="C58" s="24"/>
      <c r="D58" s="25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87"/>
      <c r="R58" s="26"/>
      <c r="S58" s="26"/>
      <c r="T58" s="26"/>
      <c r="U58" s="26"/>
      <c r="V58" s="26"/>
      <c r="W58" s="19"/>
      <c r="X58" s="19"/>
      <c r="Y58" s="19"/>
      <c r="Z58" t="str">
        <f>IF(Super[[#This Row],[TIPO]]="A",CONCATENATE(Super[[#This Row],[TIPO]],Super[[#This Row],[CTA]],Super[[#This Row],[ORD]]),CONCATENATE(Super[[#This Row],[TIPO]],Super[[#This Row],[CTA]],Super[[#This Row],[OBJ]]))</f>
        <v/>
      </c>
      <c r="AA58" s="128"/>
    </row>
    <row r="59" spans="1:27">
      <c r="A59" s="16" t="s">
        <v>134</v>
      </c>
      <c r="B59" s="23"/>
      <c r="C59" s="24"/>
      <c r="D59" s="25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87"/>
      <c r="R59" s="26"/>
      <c r="S59" s="26"/>
      <c r="T59" s="26"/>
      <c r="U59" s="26"/>
      <c r="V59" s="26"/>
      <c r="W59" s="19"/>
      <c r="X59" s="19"/>
      <c r="Y59" s="19"/>
      <c r="Z59" t="str">
        <f>IF(Super[[#This Row],[TIPO]]="A",CONCATENATE(Super[[#This Row],[TIPO]],Super[[#This Row],[CTA]],Super[[#This Row],[ORD]]),CONCATENATE(Super[[#This Row],[TIPO]],Super[[#This Row],[CTA]],Super[[#This Row],[OBJ]]))</f>
        <v/>
      </c>
      <c r="AA59" s="128"/>
    </row>
    <row r="60" spans="1:27">
      <c r="A60" s="16" t="s">
        <v>134</v>
      </c>
      <c r="B60" s="23"/>
      <c r="C60" s="24"/>
      <c r="D60" s="25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87"/>
      <c r="R60" s="26"/>
      <c r="S60" s="26"/>
      <c r="T60" s="26"/>
      <c r="U60" s="26"/>
      <c r="V60" s="26"/>
      <c r="W60" s="19"/>
      <c r="X60" s="19"/>
      <c r="Y60" s="19"/>
      <c r="Z60" t="str">
        <f>IF(Super[[#This Row],[TIPO]]="A",CONCATENATE(Super[[#This Row],[TIPO]],Super[[#This Row],[CTA]],Super[[#This Row],[ORD]]),CONCATENATE(Super[[#This Row],[TIPO]],Super[[#This Row],[CTA]],Super[[#This Row],[OBJ]]))</f>
        <v/>
      </c>
      <c r="AA60" s="128"/>
    </row>
    <row r="61" spans="1:27">
      <c r="A61" s="16" t="s">
        <v>134</v>
      </c>
      <c r="B61" s="23"/>
      <c r="C61" s="24"/>
      <c r="D61" s="25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87"/>
      <c r="R61" s="26"/>
      <c r="S61" s="26"/>
      <c r="T61" s="26"/>
      <c r="U61" s="26"/>
      <c r="V61" s="26"/>
      <c r="W61" s="19"/>
      <c r="X61" s="19"/>
      <c r="Y61" s="19"/>
      <c r="Z61" t="str">
        <f>IF(Super[[#This Row],[TIPO]]="A",CONCATENATE(Super[[#This Row],[TIPO]],Super[[#This Row],[CTA]],Super[[#This Row],[ORD]]),CONCATENATE(Super[[#This Row],[TIPO]],Super[[#This Row],[CTA]],Super[[#This Row],[OBJ]]))</f>
        <v/>
      </c>
      <c r="AA61" s="128"/>
    </row>
    <row r="62" spans="1:27">
      <c r="A62" s="16" t="s">
        <v>134</v>
      </c>
      <c r="B62" s="23"/>
      <c r="C62" s="24"/>
      <c r="D62" s="25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87"/>
      <c r="R62" s="26"/>
      <c r="S62" s="26"/>
      <c r="T62" s="26"/>
      <c r="U62" s="26"/>
      <c r="V62" s="26"/>
      <c r="W62" s="19"/>
      <c r="X62" s="19"/>
      <c r="Y62" s="19"/>
      <c r="Z62" t="str">
        <f>IF(Super[[#This Row],[TIPO]]="A",CONCATENATE(Super[[#This Row],[TIPO]],Super[[#This Row],[CTA]],Super[[#This Row],[ORD]]),CONCATENATE(Super[[#This Row],[TIPO]],Super[[#This Row],[CTA]],Super[[#This Row],[OBJ]]))</f>
        <v/>
      </c>
      <c r="AA62" s="128"/>
    </row>
    <row r="63" spans="1:27">
      <c r="A63" s="16" t="s">
        <v>134</v>
      </c>
      <c r="B63" s="23"/>
      <c r="C63" s="24"/>
      <c r="D63" s="25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87"/>
      <c r="R63" s="26"/>
      <c r="S63" s="26"/>
      <c r="T63" s="26"/>
      <c r="U63" s="26"/>
      <c r="V63" s="26"/>
      <c r="W63" s="19"/>
      <c r="X63" s="19"/>
      <c r="Y63" s="19"/>
      <c r="Z63" t="str">
        <f>IF(Super[[#This Row],[TIPO]]="A",CONCATENATE(Super[[#This Row],[TIPO]],Super[[#This Row],[CTA]],Super[[#This Row],[ORD]]),CONCATENATE(Super[[#This Row],[TIPO]],Super[[#This Row],[CTA]],Super[[#This Row],[OBJ]]))</f>
        <v/>
      </c>
      <c r="AA63" s="128"/>
    </row>
    <row r="64" spans="1:27">
      <c r="A64" s="16" t="s">
        <v>134</v>
      </c>
      <c r="B64" s="23"/>
      <c r="C64" s="24"/>
      <c r="D64" s="25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87"/>
      <c r="R64" s="26"/>
      <c r="S64" s="26"/>
      <c r="T64" s="26"/>
      <c r="U64" s="26"/>
      <c r="V64" s="26"/>
      <c r="W64" s="19"/>
      <c r="X64" s="19"/>
      <c r="Y64" s="19"/>
      <c r="Z64" t="str">
        <f>IF(Super[[#This Row],[TIPO]]="A",CONCATENATE(Super[[#This Row],[TIPO]],Super[[#This Row],[CTA]],Super[[#This Row],[ORD]]),CONCATENATE(Super[[#This Row],[TIPO]],Super[[#This Row],[CTA]],Super[[#This Row],[OBJ]]))</f>
        <v/>
      </c>
      <c r="AA64" s="128"/>
    </row>
    <row r="65" spans="1:27">
      <c r="A65" s="16" t="s">
        <v>134</v>
      </c>
      <c r="B65" s="23"/>
      <c r="C65" s="24"/>
      <c r="D65" s="25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87"/>
      <c r="R65" s="26"/>
      <c r="S65" s="26"/>
      <c r="T65" s="26"/>
      <c r="U65" s="26"/>
      <c r="V65" s="26"/>
      <c r="W65" s="19"/>
      <c r="X65" s="19"/>
      <c r="Y65" s="19"/>
      <c r="Z65" t="str">
        <f>IF(Super[[#This Row],[TIPO]]="A",CONCATENATE(Super[[#This Row],[TIPO]],Super[[#This Row],[CTA]],Super[[#This Row],[ORD]]),CONCATENATE(Super[[#This Row],[TIPO]],Super[[#This Row],[CTA]],Super[[#This Row],[OBJ]]))</f>
        <v/>
      </c>
      <c r="AA65" s="128"/>
    </row>
    <row r="66" spans="1:27">
      <c r="A66" s="16" t="s">
        <v>134</v>
      </c>
      <c r="B66" s="23"/>
      <c r="C66" s="24"/>
      <c r="D66" s="25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87"/>
      <c r="R66" s="26"/>
      <c r="S66" s="26"/>
      <c r="T66" s="26"/>
      <c r="U66" s="26"/>
      <c r="V66" s="26"/>
      <c r="W66" s="19"/>
      <c r="X66" s="19"/>
      <c r="Y66" s="19"/>
      <c r="Z66" t="str">
        <f>IF(Super[[#This Row],[TIPO]]="A",CONCATENATE(Super[[#This Row],[TIPO]],Super[[#This Row],[CTA]],Super[[#This Row],[ORD]]),CONCATENATE(Super[[#This Row],[TIPO]],Super[[#This Row],[CTA]],Super[[#This Row],[OBJ]]))</f>
        <v/>
      </c>
      <c r="AA66" s="128"/>
    </row>
    <row r="67" spans="1:27">
      <c r="A67" s="16" t="s">
        <v>134</v>
      </c>
      <c r="B67" s="23"/>
      <c r="C67" s="24"/>
      <c r="D67" s="25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87"/>
      <c r="R67" s="26"/>
      <c r="S67" s="26"/>
      <c r="T67" s="26"/>
      <c r="U67" s="26"/>
      <c r="V67" s="26"/>
      <c r="W67" s="19"/>
      <c r="X67" s="19"/>
      <c r="Y67" s="19"/>
      <c r="Z67" t="str">
        <f>IF(Super[[#This Row],[TIPO]]="A",CONCATENATE(Super[[#This Row],[TIPO]],Super[[#This Row],[CTA]],Super[[#This Row],[ORD]]),CONCATENATE(Super[[#This Row],[TIPO]],Super[[#This Row],[CTA]],Super[[#This Row],[OBJ]]))</f>
        <v/>
      </c>
      <c r="AA67" s="128"/>
    </row>
    <row r="68" spans="1:27">
      <c r="A68" s="16" t="s">
        <v>134</v>
      </c>
      <c r="B68" s="23"/>
      <c r="C68" s="24"/>
      <c r="D68" s="25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87"/>
      <c r="R68" s="26"/>
      <c r="S68" s="26"/>
      <c r="T68" s="26"/>
      <c r="U68" s="26"/>
      <c r="V68" s="26"/>
      <c r="W68" s="19"/>
      <c r="X68" s="19"/>
      <c r="Y68" s="19"/>
      <c r="Z68" t="str">
        <f>IF(Super[[#This Row],[TIPO]]="A",CONCATENATE(Super[[#This Row],[TIPO]],Super[[#This Row],[CTA]],Super[[#This Row],[ORD]]),CONCATENATE(Super[[#This Row],[TIPO]],Super[[#This Row],[CTA]],Super[[#This Row],[OBJ]]))</f>
        <v/>
      </c>
      <c r="AA68" s="128"/>
    </row>
    <row r="69" spans="1:27">
      <c r="A69" s="16" t="s">
        <v>134</v>
      </c>
      <c r="B69" s="23"/>
      <c r="C69" s="24"/>
      <c r="D69" s="25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87"/>
      <c r="R69" s="26"/>
      <c r="S69" s="26"/>
      <c r="T69" s="26"/>
      <c r="U69" s="26"/>
      <c r="V69" s="26"/>
      <c r="W69" s="19"/>
      <c r="X69" s="19"/>
      <c r="Y69" s="19"/>
      <c r="Z69" t="str">
        <f>IF(Super[[#This Row],[TIPO]]="A",CONCATENATE(Super[[#This Row],[TIPO]],Super[[#This Row],[CTA]],Super[[#This Row],[ORD]]),CONCATENATE(Super[[#This Row],[TIPO]],Super[[#This Row],[CTA]],Super[[#This Row],[OBJ]]))</f>
        <v/>
      </c>
      <c r="AA69" s="128"/>
    </row>
    <row r="70" spans="1:27">
      <c r="A70" s="16" t="s">
        <v>134</v>
      </c>
      <c r="B70" s="23"/>
      <c r="C70" s="24"/>
      <c r="D70" s="25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87"/>
      <c r="R70" s="26"/>
      <c r="S70" s="26"/>
      <c r="T70" s="26"/>
      <c r="U70" s="26"/>
      <c r="V70" s="26"/>
      <c r="W70" s="19"/>
      <c r="X70" s="19"/>
      <c r="Y70" s="19"/>
      <c r="Z70" t="str">
        <f>IF(Super[[#This Row],[TIPO]]="A",CONCATENATE(Super[[#This Row],[TIPO]],Super[[#This Row],[CTA]],Super[[#This Row],[ORD]]),CONCATENATE(Super[[#This Row],[TIPO]],Super[[#This Row],[CTA]],Super[[#This Row],[OBJ]]))</f>
        <v/>
      </c>
      <c r="AA70" s="128"/>
    </row>
    <row r="71" spans="1:27">
      <c r="A71" s="16" t="s">
        <v>137</v>
      </c>
      <c r="B71" s="23"/>
      <c r="C71" s="24"/>
      <c r="D71" s="25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87"/>
      <c r="R71" s="26"/>
      <c r="S71" s="26"/>
      <c r="T71" s="26"/>
      <c r="U71" s="26"/>
      <c r="V71" s="26"/>
      <c r="W71" s="19"/>
      <c r="X71" s="19"/>
      <c r="Y71" s="19"/>
      <c r="Z71" t="str">
        <f>IF(Super[[#This Row],[TIPO]]="A",CONCATENATE(Super[[#This Row],[TIPO]],Super[[#This Row],[CTA]],Super[[#This Row],[ORD]]),CONCATENATE(Super[[#This Row],[TIPO]],Super[[#This Row],[CTA]],Super[[#This Row],[OBJ]]))</f>
        <v/>
      </c>
      <c r="AA71" s="128"/>
    </row>
    <row r="72" spans="1:27">
      <c r="A72" s="16" t="s">
        <v>137</v>
      </c>
      <c r="B72" s="23"/>
      <c r="C72" s="24"/>
      <c r="D72" s="25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87"/>
      <c r="R72" s="26"/>
      <c r="S72" s="26"/>
      <c r="T72" s="26"/>
      <c r="U72" s="26"/>
      <c r="V72" s="26"/>
      <c r="W72" s="19"/>
      <c r="X72" s="19"/>
      <c r="Y72" s="19"/>
      <c r="Z72" t="str">
        <f>IF(Super[[#This Row],[TIPO]]="A",CONCATENATE(Super[[#This Row],[TIPO]],Super[[#This Row],[CTA]],Super[[#This Row],[ORD]]),CONCATENATE(Super[[#This Row],[TIPO]],Super[[#This Row],[CTA]],Super[[#This Row],[OBJ]]))</f>
        <v/>
      </c>
      <c r="AA72" s="128"/>
    </row>
    <row r="73" spans="1:27">
      <c r="A73" s="16" t="s">
        <v>137</v>
      </c>
      <c r="B73" s="23"/>
      <c r="C73" s="24"/>
      <c r="D73" s="25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87"/>
      <c r="R73" s="26"/>
      <c r="S73" s="26"/>
      <c r="T73" s="26"/>
      <c r="U73" s="26"/>
      <c r="V73" s="26"/>
      <c r="W73" s="19"/>
      <c r="X73" s="19"/>
      <c r="Y73" s="19"/>
      <c r="Z73" t="str">
        <f>IF(Super[[#This Row],[TIPO]]="A",CONCATENATE(Super[[#This Row],[TIPO]],Super[[#This Row],[CTA]],Super[[#This Row],[ORD]]),CONCATENATE(Super[[#This Row],[TIPO]],Super[[#This Row],[CTA]],Super[[#This Row],[OBJ]]))</f>
        <v/>
      </c>
      <c r="AA73" s="128"/>
    </row>
    <row r="74" spans="1:27">
      <c r="A74" s="16" t="s">
        <v>137</v>
      </c>
      <c r="B74" s="23"/>
      <c r="C74" s="24"/>
      <c r="D74" s="25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87"/>
      <c r="R74" s="26"/>
      <c r="S74" s="26"/>
      <c r="T74" s="26"/>
      <c r="U74" s="26"/>
      <c r="V74" s="26"/>
      <c r="W74" s="19"/>
      <c r="X74" s="19"/>
      <c r="Y74" s="19"/>
      <c r="Z74" t="str">
        <f>IF(Super[[#This Row],[TIPO]]="A",CONCATENATE(Super[[#This Row],[TIPO]],Super[[#This Row],[CTA]],Super[[#This Row],[ORD]]),CONCATENATE(Super[[#This Row],[TIPO]],Super[[#This Row],[CTA]],Super[[#This Row],[OBJ]]))</f>
        <v/>
      </c>
      <c r="AA74" s="128"/>
    </row>
    <row r="75" spans="1:27">
      <c r="A75" s="16" t="s">
        <v>137</v>
      </c>
      <c r="B75" s="23"/>
      <c r="C75" s="24"/>
      <c r="D75" s="25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87"/>
      <c r="R75" s="26"/>
      <c r="S75" s="26"/>
      <c r="T75" s="26"/>
      <c r="U75" s="26"/>
      <c r="V75" s="26"/>
      <c r="W75" s="19"/>
      <c r="X75" s="19"/>
      <c r="Y75" s="19"/>
      <c r="Z75" t="str">
        <f>IF(Super[[#This Row],[TIPO]]="A",CONCATENATE(Super[[#This Row],[TIPO]],Super[[#This Row],[CTA]],Super[[#This Row],[ORD]]),CONCATENATE(Super[[#This Row],[TIPO]],Super[[#This Row],[CTA]],Super[[#This Row],[OBJ]]))</f>
        <v/>
      </c>
      <c r="AA75" s="128"/>
    </row>
    <row r="76" spans="1:27">
      <c r="A76" s="16" t="s">
        <v>137</v>
      </c>
      <c r="B76" s="23"/>
      <c r="C76" s="24"/>
      <c r="D76" s="25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87"/>
      <c r="R76" s="26"/>
      <c r="S76" s="26"/>
      <c r="T76" s="26"/>
      <c r="U76" s="26"/>
      <c r="V76" s="26"/>
      <c r="W76" s="19"/>
      <c r="X76" s="19"/>
      <c r="Y76" s="19"/>
      <c r="Z76" t="str">
        <f>IF(Super[[#This Row],[TIPO]]="A",CONCATENATE(Super[[#This Row],[TIPO]],Super[[#This Row],[CTA]],Super[[#This Row],[ORD]]),CONCATENATE(Super[[#This Row],[TIPO]],Super[[#This Row],[CTA]],Super[[#This Row],[OBJ]]))</f>
        <v/>
      </c>
      <c r="AA76" s="128"/>
    </row>
    <row r="77" spans="1:27">
      <c r="A77" s="16" t="s">
        <v>137</v>
      </c>
      <c r="B77" s="23"/>
      <c r="C77" s="24"/>
      <c r="D77" s="25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87"/>
      <c r="R77" s="26"/>
      <c r="S77" s="26"/>
      <c r="T77" s="26"/>
      <c r="U77" s="26"/>
      <c r="V77" s="26"/>
      <c r="W77" s="19"/>
      <c r="X77" s="19"/>
      <c r="Y77" s="19"/>
      <c r="Z77" t="str">
        <f>IF(Super[[#This Row],[TIPO]]="A",CONCATENATE(Super[[#This Row],[TIPO]],Super[[#This Row],[CTA]],Super[[#This Row],[ORD]]),CONCATENATE(Super[[#This Row],[TIPO]],Super[[#This Row],[CTA]],Super[[#This Row],[OBJ]]))</f>
        <v/>
      </c>
      <c r="AA77" s="128"/>
    </row>
    <row r="78" spans="1:27">
      <c r="A78" s="16" t="s">
        <v>137</v>
      </c>
      <c r="B78" s="23"/>
      <c r="C78" s="24"/>
      <c r="D78" s="25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87"/>
      <c r="R78" s="26"/>
      <c r="S78" s="26"/>
      <c r="T78" s="26"/>
      <c r="U78" s="26"/>
      <c r="V78" s="26"/>
      <c r="W78" s="19"/>
      <c r="X78" s="19"/>
      <c r="Y78" s="19"/>
      <c r="Z78" t="str">
        <f>IF(Super[[#This Row],[TIPO]]="A",CONCATENATE(Super[[#This Row],[TIPO]],Super[[#This Row],[CTA]],Super[[#This Row],[ORD]]),CONCATENATE(Super[[#This Row],[TIPO]],Super[[#This Row],[CTA]],Super[[#This Row],[OBJ]]))</f>
        <v/>
      </c>
      <c r="AA78" s="128"/>
    </row>
    <row r="79" spans="1:27">
      <c r="A79" s="16" t="s">
        <v>137</v>
      </c>
      <c r="B79" s="23"/>
      <c r="C79" s="24"/>
      <c r="D79" s="25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87"/>
      <c r="R79" s="26"/>
      <c r="S79" s="26"/>
      <c r="T79" s="26"/>
      <c r="U79" s="26"/>
      <c r="V79" s="26"/>
      <c r="W79" s="19"/>
      <c r="X79" s="19"/>
      <c r="Y79" s="19"/>
      <c r="Z79" t="str">
        <f>IF(Super[[#This Row],[TIPO]]="A",CONCATENATE(Super[[#This Row],[TIPO]],Super[[#This Row],[CTA]],Super[[#This Row],[ORD]]),CONCATENATE(Super[[#This Row],[TIPO]],Super[[#This Row],[CTA]],Super[[#This Row],[OBJ]]))</f>
        <v/>
      </c>
      <c r="AA79" s="128"/>
    </row>
    <row r="80" spans="1:27">
      <c r="A80" s="16" t="s">
        <v>137</v>
      </c>
      <c r="B80" s="23"/>
      <c r="C80" s="24"/>
      <c r="D80" s="25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87"/>
      <c r="R80" s="26"/>
      <c r="S80" s="26"/>
      <c r="T80" s="26"/>
      <c r="U80" s="26"/>
      <c r="V80" s="26"/>
      <c r="W80" s="19"/>
      <c r="X80" s="19"/>
      <c r="Y80" s="19"/>
      <c r="Z80" t="str">
        <f>IF(Super[[#This Row],[TIPO]]="A",CONCATENATE(Super[[#This Row],[TIPO]],Super[[#This Row],[CTA]],Super[[#This Row],[ORD]]),CONCATENATE(Super[[#This Row],[TIPO]],Super[[#This Row],[CTA]],Super[[#This Row],[OBJ]]))</f>
        <v/>
      </c>
      <c r="AA80" s="128"/>
    </row>
    <row r="81" spans="1:27">
      <c r="A81" s="16" t="s">
        <v>137</v>
      </c>
      <c r="B81" s="23"/>
      <c r="C81" s="24"/>
      <c r="D81" s="25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87"/>
      <c r="R81" s="26"/>
      <c r="S81" s="26"/>
      <c r="T81" s="26"/>
      <c r="U81" s="26"/>
      <c r="V81" s="26"/>
      <c r="W81" s="19"/>
      <c r="X81" s="19"/>
      <c r="Y81" s="19"/>
      <c r="Z81" t="str">
        <f>IF(Super[[#This Row],[TIPO]]="A",CONCATENATE(Super[[#This Row],[TIPO]],Super[[#This Row],[CTA]],Super[[#This Row],[ORD]]),CONCATENATE(Super[[#This Row],[TIPO]],Super[[#This Row],[CTA]],Super[[#This Row],[OBJ]]))</f>
        <v/>
      </c>
      <c r="AA81" s="128"/>
    </row>
    <row r="82" spans="1:27">
      <c r="A82" s="16" t="s">
        <v>137</v>
      </c>
      <c r="B82" s="23"/>
      <c r="C82" s="24"/>
      <c r="D82" s="25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87"/>
      <c r="R82" s="26"/>
      <c r="S82" s="26"/>
      <c r="T82" s="26"/>
      <c r="U82" s="26"/>
      <c r="V82" s="26"/>
      <c r="W82" s="19"/>
      <c r="X82" s="19"/>
      <c r="Y82" s="19"/>
      <c r="Z82" t="str">
        <f>IF(Super[[#This Row],[TIPO]]="A",CONCATENATE(Super[[#This Row],[TIPO]],Super[[#This Row],[CTA]],Super[[#This Row],[ORD]]),CONCATENATE(Super[[#This Row],[TIPO]],Super[[#This Row],[CTA]],Super[[#This Row],[OBJ]]))</f>
        <v/>
      </c>
      <c r="AA82" s="128"/>
    </row>
    <row r="83" spans="1:27">
      <c r="A83" s="16" t="s">
        <v>137</v>
      </c>
      <c r="B83" s="23"/>
      <c r="C83" s="24"/>
      <c r="D83" s="25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87"/>
      <c r="R83" s="26"/>
      <c r="S83" s="26"/>
      <c r="T83" s="26"/>
      <c r="U83" s="26"/>
      <c r="V83" s="26"/>
      <c r="W83" s="19"/>
      <c r="X83" s="19"/>
      <c r="Y83" s="19"/>
      <c r="Z83" t="str">
        <f>IF(Super[[#This Row],[TIPO]]="A",CONCATENATE(Super[[#This Row],[TIPO]],Super[[#This Row],[CTA]],Super[[#This Row],[ORD]]),CONCATENATE(Super[[#This Row],[TIPO]],Super[[#This Row],[CTA]],Super[[#This Row],[OBJ]]))</f>
        <v/>
      </c>
      <c r="AA83" s="128"/>
    </row>
    <row r="84" spans="1:27">
      <c r="A84" s="16" t="s">
        <v>137</v>
      </c>
      <c r="B84" s="23"/>
      <c r="C84" s="24"/>
      <c r="D84" s="25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87"/>
      <c r="R84" s="26"/>
      <c r="S84" s="26"/>
      <c r="T84" s="26"/>
      <c r="U84" s="26"/>
      <c r="V84" s="26"/>
      <c r="W84" s="19"/>
      <c r="X84" s="19"/>
      <c r="Y84" s="19"/>
      <c r="Z84" t="str">
        <f>IF(Super[[#This Row],[TIPO]]="A",CONCATENATE(Super[[#This Row],[TIPO]],Super[[#This Row],[CTA]],Super[[#This Row],[ORD]]),CONCATENATE(Super[[#This Row],[TIPO]],Super[[#This Row],[CTA]],Super[[#This Row],[OBJ]]))</f>
        <v/>
      </c>
      <c r="AA84" s="128"/>
    </row>
    <row r="85" spans="1:27">
      <c r="A85" s="16" t="s">
        <v>137</v>
      </c>
      <c r="B85" s="23"/>
      <c r="C85" s="24"/>
      <c r="D85" s="25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87"/>
      <c r="R85" s="26"/>
      <c r="S85" s="26"/>
      <c r="T85" s="26"/>
      <c r="U85" s="26"/>
      <c r="V85" s="26"/>
      <c r="W85" s="19"/>
      <c r="X85" s="19"/>
      <c r="Y85" s="19"/>
      <c r="Z85" t="str">
        <f>IF(Super[[#This Row],[TIPO]]="A",CONCATENATE(Super[[#This Row],[TIPO]],Super[[#This Row],[CTA]],Super[[#This Row],[ORD]]),CONCATENATE(Super[[#This Row],[TIPO]],Super[[#This Row],[CTA]],Super[[#This Row],[OBJ]]))</f>
        <v/>
      </c>
      <c r="AA85" s="128"/>
    </row>
    <row r="86" spans="1:27">
      <c r="A86" s="16" t="s">
        <v>137</v>
      </c>
      <c r="B86" s="23"/>
      <c r="C86" s="24"/>
      <c r="D86" s="25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87"/>
      <c r="R86" s="26"/>
      <c r="S86" s="26"/>
      <c r="T86" s="26"/>
      <c r="U86" s="26"/>
      <c r="V86" s="26"/>
      <c r="W86" s="19"/>
      <c r="X86" s="19"/>
      <c r="Y86" s="19"/>
      <c r="Z86" t="str">
        <f>IF(Super[[#This Row],[TIPO]]="A",CONCATENATE(Super[[#This Row],[TIPO]],Super[[#This Row],[CTA]],Super[[#This Row],[ORD]]),CONCATENATE(Super[[#This Row],[TIPO]],Super[[#This Row],[CTA]],Super[[#This Row],[OBJ]]))</f>
        <v/>
      </c>
      <c r="AA86" s="128"/>
    </row>
    <row r="87" spans="1:27">
      <c r="A87" s="16" t="s">
        <v>137</v>
      </c>
      <c r="B87" s="23"/>
      <c r="C87" s="24"/>
      <c r="D87" s="25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87"/>
      <c r="R87" s="26"/>
      <c r="S87" s="26"/>
      <c r="T87" s="26"/>
      <c r="U87" s="26"/>
      <c r="V87" s="26"/>
      <c r="W87" s="19"/>
      <c r="X87" s="19"/>
      <c r="Y87" s="19"/>
      <c r="Z87" t="str">
        <f>IF(Super[[#This Row],[TIPO]]="A",CONCATENATE(Super[[#This Row],[TIPO]],Super[[#This Row],[CTA]],Super[[#This Row],[ORD]]),CONCATENATE(Super[[#This Row],[TIPO]],Super[[#This Row],[CTA]],Super[[#This Row],[OBJ]]))</f>
        <v/>
      </c>
      <c r="AA87" s="128"/>
    </row>
    <row r="88" spans="1:27">
      <c r="A88" s="16" t="s">
        <v>137</v>
      </c>
      <c r="B88" s="23"/>
      <c r="C88" s="24"/>
      <c r="D88" s="25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87"/>
      <c r="R88" s="26"/>
      <c r="S88" s="26"/>
      <c r="T88" s="26"/>
      <c r="U88" s="26"/>
      <c r="V88" s="26"/>
      <c r="W88" s="19"/>
      <c r="X88" s="19"/>
      <c r="Y88" s="19"/>
      <c r="Z88" t="str">
        <f>IF(Super[[#This Row],[TIPO]]="A",CONCATENATE(Super[[#This Row],[TIPO]],Super[[#This Row],[CTA]],Super[[#This Row],[ORD]]),CONCATENATE(Super[[#This Row],[TIPO]],Super[[#This Row],[CTA]],Super[[#This Row],[OBJ]]))</f>
        <v/>
      </c>
      <c r="AA88" s="128"/>
    </row>
    <row r="89" spans="1:27">
      <c r="A89" s="16" t="s">
        <v>137</v>
      </c>
      <c r="B89" s="23"/>
      <c r="C89" s="24"/>
      <c r="D89" s="25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87"/>
      <c r="R89" s="26"/>
      <c r="S89" s="26"/>
      <c r="T89" s="26"/>
      <c r="U89" s="26"/>
      <c r="V89" s="26"/>
      <c r="W89" s="19"/>
      <c r="X89" s="19"/>
      <c r="Y89" s="19"/>
      <c r="Z89" t="str">
        <f>IF(Super[[#This Row],[TIPO]]="A",CONCATENATE(Super[[#This Row],[TIPO]],Super[[#This Row],[CTA]],Super[[#This Row],[ORD]]),CONCATENATE(Super[[#This Row],[TIPO]],Super[[#This Row],[CTA]],Super[[#This Row],[OBJ]]))</f>
        <v/>
      </c>
      <c r="AA89" s="128"/>
    </row>
    <row r="90" spans="1:27">
      <c r="A90" s="16" t="s">
        <v>137</v>
      </c>
      <c r="B90" s="23"/>
      <c r="C90" s="24"/>
      <c r="D90" s="25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87"/>
      <c r="R90" s="26"/>
      <c r="S90" s="26"/>
      <c r="T90" s="26"/>
      <c r="U90" s="26"/>
      <c r="V90" s="26"/>
      <c r="W90" s="19"/>
      <c r="X90" s="19"/>
      <c r="Y90" s="19"/>
      <c r="Z90" t="str">
        <f>IF(Super[[#This Row],[TIPO]]="A",CONCATENATE(Super[[#This Row],[TIPO]],Super[[#This Row],[CTA]],Super[[#This Row],[ORD]]),CONCATENATE(Super[[#This Row],[TIPO]],Super[[#This Row],[CTA]],Super[[#This Row],[OBJ]]))</f>
        <v/>
      </c>
      <c r="AA90" s="128"/>
    </row>
    <row r="91" spans="1:27">
      <c r="A91" s="16" t="s">
        <v>137</v>
      </c>
      <c r="B91" s="23"/>
      <c r="C91" s="24"/>
      <c r="D91" s="25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87"/>
      <c r="R91" s="26"/>
      <c r="S91" s="26"/>
      <c r="T91" s="26"/>
      <c r="U91" s="26"/>
      <c r="V91" s="26"/>
      <c r="W91" s="19"/>
      <c r="X91" s="19"/>
      <c r="Y91" s="19"/>
      <c r="Z91" t="str">
        <f>IF(Super[[#This Row],[TIPO]]="A",CONCATENATE(Super[[#This Row],[TIPO]],Super[[#This Row],[CTA]],Super[[#This Row],[ORD]]),CONCATENATE(Super[[#This Row],[TIPO]],Super[[#This Row],[CTA]],Super[[#This Row],[OBJ]]))</f>
        <v/>
      </c>
      <c r="AA91" s="128"/>
    </row>
    <row r="92" spans="1:27">
      <c r="A92" s="16" t="s">
        <v>137</v>
      </c>
      <c r="B92" s="23"/>
      <c r="C92" s="24"/>
      <c r="D92" s="25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87"/>
      <c r="R92" s="26"/>
      <c r="S92" s="26"/>
      <c r="T92" s="26"/>
      <c r="U92" s="26"/>
      <c r="V92" s="26"/>
      <c r="W92" s="19"/>
      <c r="X92" s="19"/>
      <c r="Y92" s="19"/>
      <c r="Z92" t="str">
        <f>IF(Super[[#This Row],[TIPO]]="A",CONCATENATE(Super[[#This Row],[TIPO]],Super[[#This Row],[CTA]],Super[[#This Row],[ORD]]),CONCATENATE(Super[[#This Row],[TIPO]],Super[[#This Row],[CTA]],Super[[#This Row],[OBJ]]))</f>
        <v/>
      </c>
      <c r="AA92" s="128"/>
    </row>
    <row r="93" spans="1:27">
      <c r="A93" s="16" t="s">
        <v>138</v>
      </c>
      <c r="B93" s="23"/>
      <c r="C93" s="24"/>
      <c r="D93" s="25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87"/>
      <c r="R93" s="26"/>
      <c r="S93" s="26"/>
      <c r="T93" s="26"/>
      <c r="U93" s="26"/>
      <c r="V93" s="26"/>
      <c r="W93" s="19"/>
      <c r="X93" s="19"/>
      <c r="Y93" s="19"/>
      <c r="Z93" t="str">
        <f>IF(Super[[#This Row],[TIPO]]="A",CONCATENATE(Super[[#This Row],[TIPO]],Super[[#This Row],[CTA]],Super[[#This Row],[ORD]]),CONCATENATE(Super[[#This Row],[TIPO]],Super[[#This Row],[CTA]],Super[[#This Row],[OBJ]]))</f>
        <v/>
      </c>
      <c r="AA93" s="128"/>
    </row>
    <row r="94" spans="1:27">
      <c r="A94" s="16" t="s">
        <v>138</v>
      </c>
      <c r="B94" s="23"/>
      <c r="C94" s="24"/>
      <c r="D94" s="25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87"/>
      <c r="R94" s="26"/>
      <c r="S94" s="26"/>
      <c r="T94" s="26"/>
      <c r="U94" s="26"/>
      <c r="V94" s="26"/>
      <c r="W94" s="19"/>
      <c r="X94" s="19"/>
      <c r="Y94" s="19"/>
      <c r="Z94" t="str">
        <f>IF(Super[[#This Row],[TIPO]]="A",CONCATENATE(Super[[#This Row],[TIPO]],Super[[#This Row],[CTA]],Super[[#This Row],[ORD]]),CONCATENATE(Super[[#This Row],[TIPO]],Super[[#This Row],[CTA]],Super[[#This Row],[OBJ]]))</f>
        <v/>
      </c>
      <c r="AA94" s="128"/>
    </row>
    <row r="95" spans="1:27">
      <c r="A95" s="16" t="s">
        <v>138</v>
      </c>
      <c r="B95" s="23"/>
      <c r="C95" s="24"/>
      <c r="D95" s="25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87"/>
      <c r="R95" s="26"/>
      <c r="S95" s="26"/>
      <c r="T95" s="26"/>
      <c r="U95" s="26"/>
      <c r="V95" s="26"/>
      <c r="W95" s="19"/>
      <c r="X95" s="19"/>
      <c r="Y95" s="19"/>
      <c r="Z95" t="str">
        <f>IF(Super[[#This Row],[TIPO]]="A",CONCATENATE(Super[[#This Row],[TIPO]],Super[[#This Row],[CTA]],Super[[#This Row],[ORD]]),CONCATENATE(Super[[#This Row],[TIPO]],Super[[#This Row],[CTA]],Super[[#This Row],[OBJ]]))</f>
        <v/>
      </c>
      <c r="AA95" s="128"/>
    </row>
    <row r="96" spans="1:27">
      <c r="A96" s="16" t="s">
        <v>138</v>
      </c>
      <c r="B96" s="23"/>
      <c r="C96" s="24"/>
      <c r="D96" s="25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87"/>
      <c r="R96" s="26"/>
      <c r="S96" s="26"/>
      <c r="T96" s="26"/>
      <c r="U96" s="26"/>
      <c r="V96" s="26"/>
      <c r="W96" s="19"/>
      <c r="X96" s="19"/>
      <c r="Y96" s="19"/>
      <c r="Z96" t="str">
        <f>IF(Super[[#This Row],[TIPO]]="A",CONCATENATE(Super[[#This Row],[TIPO]],Super[[#This Row],[CTA]],Super[[#This Row],[ORD]]),CONCATENATE(Super[[#This Row],[TIPO]],Super[[#This Row],[CTA]],Super[[#This Row],[OBJ]]))</f>
        <v/>
      </c>
      <c r="AA96" s="128"/>
    </row>
    <row r="97" spans="1:27">
      <c r="A97" s="16" t="s">
        <v>138</v>
      </c>
      <c r="B97" s="23"/>
      <c r="C97" s="24"/>
      <c r="D97" s="25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87"/>
      <c r="R97" s="26"/>
      <c r="S97" s="26"/>
      <c r="T97" s="26"/>
      <c r="U97" s="26"/>
      <c r="V97" s="26"/>
      <c r="W97" s="19"/>
      <c r="X97" s="19"/>
      <c r="Y97" s="19"/>
      <c r="Z97" t="str">
        <f>IF(Super[[#This Row],[TIPO]]="A",CONCATENATE(Super[[#This Row],[TIPO]],Super[[#This Row],[CTA]],Super[[#This Row],[ORD]]),CONCATENATE(Super[[#This Row],[TIPO]],Super[[#This Row],[CTA]],Super[[#This Row],[OBJ]]))</f>
        <v/>
      </c>
      <c r="AA97" s="128"/>
    </row>
    <row r="98" spans="1:27">
      <c r="A98" s="16" t="s">
        <v>138</v>
      </c>
      <c r="B98" s="23"/>
      <c r="C98" s="24"/>
      <c r="D98" s="25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87"/>
      <c r="R98" s="26"/>
      <c r="S98" s="26"/>
      <c r="T98" s="26"/>
      <c r="U98" s="26"/>
      <c r="V98" s="26"/>
      <c r="W98" s="19"/>
      <c r="X98" s="19"/>
      <c r="Y98" s="19"/>
      <c r="Z98" t="str">
        <f>IF(Super[[#This Row],[TIPO]]="A",CONCATENATE(Super[[#This Row],[TIPO]],Super[[#This Row],[CTA]],Super[[#This Row],[ORD]]),CONCATENATE(Super[[#This Row],[TIPO]],Super[[#This Row],[CTA]],Super[[#This Row],[OBJ]]))</f>
        <v/>
      </c>
      <c r="AA98" s="128"/>
    </row>
    <row r="99" spans="1:27">
      <c r="A99" s="16" t="s">
        <v>138</v>
      </c>
      <c r="B99" s="23"/>
      <c r="C99" s="24"/>
      <c r="D99" s="25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87"/>
      <c r="R99" s="26"/>
      <c r="S99" s="26"/>
      <c r="T99" s="26"/>
      <c r="U99" s="26"/>
      <c r="V99" s="26"/>
      <c r="W99" s="19"/>
      <c r="X99" s="19"/>
      <c r="Y99" s="19"/>
      <c r="Z99" t="str">
        <f>IF(Super[[#This Row],[TIPO]]="A",CONCATENATE(Super[[#This Row],[TIPO]],Super[[#This Row],[CTA]],Super[[#This Row],[ORD]]),CONCATENATE(Super[[#This Row],[TIPO]],Super[[#This Row],[CTA]],Super[[#This Row],[OBJ]]))</f>
        <v/>
      </c>
      <c r="AA99" s="128"/>
    </row>
    <row r="100" spans="1:27">
      <c r="A100" s="16" t="s">
        <v>138</v>
      </c>
      <c r="B100" s="23"/>
      <c r="C100" s="24"/>
      <c r="D100" s="25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87"/>
      <c r="R100" s="26"/>
      <c r="S100" s="26"/>
      <c r="T100" s="26"/>
      <c r="U100" s="26"/>
      <c r="V100" s="26"/>
      <c r="W100" s="19"/>
      <c r="X100" s="19"/>
      <c r="Y100" s="19"/>
      <c r="Z100" t="str">
        <f>IF(Super[[#This Row],[TIPO]]="A",CONCATENATE(Super[[#This Row],[TIPO]],Super[[#This Row],[CTA]],Super[[#This Row],[ORD]]),CONCATENATE(Super[[#This Row],[TIPO]],Super[[#This Row],[CTA]],Super[[#This Row],[OBJ]]))</f>
        <v/>
      </c>
      <c r="AA100" s="128"/>
    </row>
    <row r="101" spans="1:27">
      <c r="A101" s="16" t="s">
        <v>138</v>
      </c>
      <c r="B101" s="23"/>
      <c r="C101" s="24"/>
      <c r="D101" s="25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87"/>
      <c r="R101" s="26"/>
      <c r="S101" s="26"/>
      <c r="T101" s="26"/>
      <c r="U101" s="26"/>
      <c r="V101" s="26"/>
      <c r="W101" s="19"/>
      <c r="X101" s="19"/>
      <c r="Y101" s="19"/>
      <c r="Z101" t="str">
        <f>IF(Super[[#This Row],[TIPO]]="A",CONCATENATE(Super[[#This Row],[TIPO]],Super[[#This Row],[CTA]],Super[[#This Row],[ORD]]),CONCATENATE(Super[[#This Row],[TIPO]],Super[[#This Row],[CTA]],Super[[#This Row],[OBJ]]))</f>
        <v/>
      </c>
      <c r="AA101" s="128"/>
    </row>
    <row r="102" spans="1:27">
      <c r="A102" s="16" t="s">
        <v>138</v>
      </c>
      <c r="B102" s="23"/>
      <c r="C102" s="24"/>
      <c r="D102" s="25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87"/>
      <c r="R102" s="26"/>
      <c r="S102" s="26"/>
      <c r="T102" s="26"/>
      <c r="U102" s="26"/>
      <c r="V102" s="26"/>
      <c r="W102" s="19"/>
      <c r="X102" s="19"/>
      <c r="Y102" s="19"/>
      <c r="Z102" t="str">
        <f>IF(Super[[#This Row],[TIPO]]="A",CONCATENATE(Super[[#This Row],[TIPO]],Super[[#This Row],[CTA]],Super[[#This Row],[ORD]]),CONCATENATE(Super[[#This Row],[TIPO]],Super[[#This Row],[CTA]],Super[[#This Row],[OBJ]]))</f>
        <v/>
      </c>
      <c r="AA102" s="128"/>
    </row>
    <row r="103" spans="1:27">
      <c r="A103" s="16" t="s">
        <v>138</v>
      </c>
      <c r="B103" s="23"/>
      <c r="C103" s="24"/>
      <c r="D103" s="25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87"/>
      <c r="R103" s="26"/>
      <c r="S103" s="26"/>
      <c r="T103" s="26"/>
      <c r="U103" s="26"/>
      <c r="V103" s="26"/>
      <c r="W103" s="19"/>
      <c r="X103" s="19"/>
      <c r="Y103" s="19"/>
      <c r="Z103" t="str">
        <f>IF(Super[[#This Row],[TIPO]]="A",CONCATENATE(Super[[#This Row],[TIPO]],Super[[#This Row],[CTA]],Super[[#This Row],[ORD]]),CONCATENATE(Super[[#This Row],[TIPO]],Super[[#This Row],[CTA]],Super[[#This Row],[OBJ]]))</f>
        <v/>
      </c>
      <c r="AA103" s="128"/>
    </row>
    <row r="104" spans="1:27">
      <c r="A104" s="16" t="s">
        <v>138</v>
      </c>
      <c r="B104" s="23"/>
      <c r="C104" s="24"/>
      <c r="D104" s="25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87"/>
      <c r="R104" s="26"/>
      <c r="S104" s="26"/>
      <c r="T104" s="26"/>
      <c r="U104" s="26"/>
      <c r="V104" s="26"/>
      <c r="W104" s="19"/>
      <c r="X104" s="19"/>
      <c r="Y104" s="19"/>
      <c r="Z104" t="str">
        <f>IF(Super[[#This Row],[TIPO]]="A",CONCATENATE(Super[[#This Row],[TIPO]],Super[[#This Row],[CTA]],Super[[#This Row],[ORD]]),CONCATENATE(Super[[#This Row],[TIPO]],Super[[#This Row],[CTA]],Super[[#This Row],[OBJ]]))</f>
        <v/>
      </c>
      <c r="AA104" s="128"/>
    </row>
    <row r="105" spans="1:27">
      <c r="A105" s="16" t="s">
        <v>138</v>
      </c>
      <c r="B105" s="23"/>
      <c r="C105" s="24"/>
      <c r="D105" s="25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87"/>
      <c r="R105" s="26"/>
      <c r="S105" s="26"/>
      <c r="T105" s="26"/>
      <c r="U105" s="26"/>
      <c r="V105" s="26"/>
      <c r="W105" s="19"/>
      <c r="X105" s="19"/>
      <c r="Y105" s="19"/>
      <c r="Z105" t="str">
        <f>IF(Super[[#This Row],[TIPO]]="A",CONCATENATE(Super[[#This Row],[TIPO]],Super[[#This Row],[CTA]],Super[[#This Row],[ORD]]),CONCATENATE(Super[[#This Row],[TIPO]],Super[[#This Row],[CTA]],Super[[#This Row],[OBJ]]))</f>
        <v/>
      </c>
      <c r="AA105" s="128"/>
    </row>
    <row r="106" spans="1:27">
      <c r="A106" s="16" t="s">
        <v>138</v>
      </c>
      <c r="B106" s="23"/>
      <c r="C106" s="24"/>
      <c r="D106" s="25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87"/>
      <c r="R106" s="26"/>
      <c r="S106" s="26"/>
      <c r="T106" s="26"/>
      <c r="U106" s="26"/>
      <c r="V106" s="26"/>
      <c r="W106" s="19"/>
      <c r="X106" s="19"/>
      <c r="Y106" s="19"/>
      <c r="Z106" t="str">
        <f>IF(Super[[#This Row],[TIPO]]="A",CONCATENATE(Super[[#This Row],[TIPO]],Super[[#This Row],[CTA]],Super[[#This Row],[ORD]]),CONCATENATE(Super[[#This Row],[TIPO]],Super[[#This Row],[CTA]],Super[[#This Row],[OBJ]]))</f>
        <v/>
      </c>
      <c r="AA106" s="128"/>
    </row>
    <row r="107" spans="1:27">
      <c r="A107" s="16" t="s">
        <v>138</v>
      </c>
      <c r="B107" s="23"/>
      <c r="C107" s="24"/>
      <c r="D107" s="25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87"/>
      <c r="R107" s="26"/>
      <c r="S107" s="26"/>
      <c r="T107" s="26"/>
      <c r="U107" s="26"/>
      <c r="V107" s="26"/>
      <c r="W107" s="19"/>
      <c r="X107" s="19"/>
      <c r="Y107" s="19"/>
      <c r="Z107" t="str">
        <f>IF(Super[[#This Row],[TIPO]]="A",CONCATENATE(Super[[#This Row],[TIPO]],Super[[#This Row],[CTA]],Super[[#This Row],[ORD]]),CONCATENATE(Super[[#This Row],[TIPO]],Super[[#This Row],[CTA]],Super[[#This Row],[OBJ]]))</f>
        <v/>
      </c>
      <c r="AA107" s="128"/>
    </row>
    <row r="108" spans="1:27">
      <c r="A108" s="16" t="s">
        <v>138</v>
      </c>
      <c r="B108" s="23"/>
      <c r="C108" s="24"/>
      <c r="D108" s="25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87"/>
      <c r="R108" s="26"/>
      <c r="S108" s="26"/>
      <c r="T108" s="26"/>
      <c r="U108" s="26"/>
      <c r="V108" s="26"/>
      <c r="W108" s="19"/>
      <c r="X108" s="19"/>
      <c r="Y108" s="19"/>
      <c r="Z108" t="str">
        <f>IF(Super[[#This Row],[TIPO]]="A",CONCATENATE(Super[[#This Row],[TIPO]],Super[[#This Row],[CTA]],Super[[#This Row],[ORD]]),CONCATENATE(Super[[#This Row],[TIPO]],Super[[#This Row],[CTA]],Super[[#This Row],[OBJ]]))</f>
        <v/>
      </c>
      <c r="AA108" s="128"/>
    </row>
    <row r="109" spans="1:27">
      <c r="A109" s="16" t="s">
        <v>138</v>
      </c>
      <c r="B109" s="23"/>
      <c r="C109" s="24"/>
      <c r="D109" s="25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87"/>
      <c r="R109" s="26"/>
      <c r="S109" s="26"/>
      <c r="T109" s="26"/>
      <c r="U109" s="26"/>
      <c r="V109" s="26"/>
      <c r="W109" s="19"/>
      <c r="X109" s="19"/>
      <c r="Y109" s="19"/>
      <c r="Z109" t="str">
        <f>IF(Super[[#This Row],[TIPO]]="A",CONCATENATE(Super[[#This Row],[TIPO]],Super[[#This Row],[CTA]],Super[[#This Row],[ORD]]),CONCATENATE(Super[[#This Row],[TIPO]],Super[[#This Row],[CTA]],Super[[#This Row],[OBJ]]))</f>
        <v/>
      </c>
      <c r="AA109" s="128"/>
    </row>
    <row r="110" spans="1:27">
      <c r="A110" s="16" t="s">
        <v>138</v>
      </c>
      <c r="B110" s="23"/>
      <c r="C110" s="24"/>
      <c r="D110" s="25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87"/>
      <c r="R110" s="26"/>
      <c r="S110" s="26"/>
      <c r="T110" s="26"/>
      <c r="U110" s="26"/>
      <c r="V110" s="26"/>
      <c r="W110" s="19"/>
      <c r="X110" s="19"/>
      <c r="Y110" s="19"/>
      <c r="Z110" t="str">
        <f>IF(Super[[#This Row],[TIPO]]="A",CONCATENATE(Super[[#This Row],[TIPO]],Super[[#This Row],[CTA]],Super[[#This Row],[ORD]]),CONCATENATE(Super[[#This Row],[TIPO]],Super[[#This Row],[CTA]],Super[[#This Row],[OBJ]]))</f>
        <v/>
      </c>
      <c r="AA110" s="128"/>
    </row>
    <row r="111" spans="1:27">
      <c r="A111" s="16" t="s">
        <v>138</v>
      </c>
      <c r="B111" s="23"/>
      <c r="C111" s="24"/>
      <c r="D111" s="25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87"/>
      <c r="R111" s="26"/>
      <c r="S111" s="26"/>
      <c r="T111" s="26"/>
      <c r="U111" s="26"/>
      <c r="V111" s="26"/>
      <c r="W111" s="19"/>
      <c r="X111" s="19"/>
      <c r="Y111" s="19"/>
      <c r="Z111" t="str">
        <f>IF(Super[[#This Row],[TIPO]]="A",CONCATENATE(Super[[#This Row],[TIPO]],Super[[#This Row],[CTA]],Super[[#This Row],[ORD]]),CONCATENATE(Super[[#This Row],[TIPO]],Super[[#This Row],[CTA]],Super[[#This Row],[OBJ]]))</f>
        <v/>
      </c>
      <c r="AA111" s="128"/>
    </row>
    <row r="112" spans="1:27">
      <c r="A112" s="16" t="s">
        <v>138</v>
      </c>
      <c r="B112" s="23"/>
      <c r="C112" s="24"/>
      <c r="D112" s="25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87"/>
      <c r="R112" s="26"/>
      <c r="S112" s="26"/>
      <c r="T112" s="26"/>
      <c r="U112" s="26"/>
      <c r="V112" s="26"/>
      <c r="W112" s="19"/>
      <c r="X112" s="19"/>
      <c r="Y112" s="19"/>
      <c r="Z112" t="str">
        <f>IF(Super[[#This Row],[TIPO]]="A",CONCATENATE(Super[[#This Row],[TIPO]],Super[[#This Row],[CTA]],Super[[#This Row],[ORD]]),CONCATENATE(Super[[#This Row],[TIPO]],Super[[#This Row],[CTA]],Super[[#This Row],[OBJ]]))</f>
        <v/>
      </c>
      <c r="AA112" s="128"/>
    </row>
    <row r="113" spans="1:27">
      <c r="A113" s="16" t="s">
        <v>138</v>
      </c>
      <c r="B113" s="23"/>
      <c r="C113" s="24"/>
      <c r="D113" s="25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87"/>
      <c r="R113" s="26"/>
      <c r="S113" s="26"/>
      <c r="T113" s="26"/>
      <c r="U113" s="26"/>
      <c r="V113" s="26"/>
      <c r="W113" s="19"/>
      <c r="X113" s="19"/>
      <c r="Y113" s="19"/>
      <c r="Z113" t="str">
        <f>IF(Super[[#This Row],[TIPO]]="A",CONCATENATE(Super[[#This Row],[TIPO]],Super[[#This Row],[CTA]],Super[[#This Row],[ORD]]),CONCATENATE(Super[[#This Row],[TIPO]],Super[[#This Row],[CTA]],Super[[#This Row],[OBJ]]))</f>
        <v/>
      </c>
      <c r="AA113" s="128"/>
    </row>
    <row r="114" spans="1:27">
      <c r="A114" s="16" t="s">
        <v>138</v>
      </c>
      <c r="B114" s="23"/>
      <c r="C114" s="24"/>
      <c r="D114" s="25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87"/>
      <c r="R114" s="26"/>
      <c r="S114" s="26"/>
      <c r="T114" s="26"/>
      <c r="U114" s="26"/>
      <c r="V114" s="26"/>
      <c r="W114" s="19"/>
      <c r="X114" s="19"/>
      <c r="Y114" s="19"/>
      <c r="Z114" t="str">
        <f>IF(Super[[#This Row],[TIPO]]="A",CONCATENATE(Super[[#This Row],[TIPO]],Super[[#This Row],[CTA]],Super[[#This Row],[ORD]]),CONCATENATE(Super[[#This Row],[TIPO]],Super[[#This Row],[CTA]],Super[[#This Row],[OBJ]]))</f>
        <v/>
      </c>
      <c r="AA114" s="128"/>
    </row>
    <row r="115" spans="1:27">
      <c r="A115" s="16" t="s">
        <v>138</v>
      </c>
      <c r="B115" s="23"/>
      <c r="C115" s="24"/>
      <c r="D115" s="25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87"/>
      <c r="R115" s="26"/>
      <c r="S115" s="26"/>
      <c r="T115" s="26"/>
      <c r="U115" s="26"/>
      <c r="V115" s="26"/>
      <c r="W115" s="19"/>
      <c r="X115" s="19"/>
      <c r="Y115" s="19"/>
      <c r="Z115" t="str">
        <f>IF(Super[[#This Row],[TIPO]]="A",CONCATENATE(Super[[#This Row],[TIPO]],Super[[#This Row],[CTA]],Super[[#This Row],[ORD]]),CONCATENATE(Super[[#This Row],[TIPO]],Super[[#This Row],[CTA]],Super[[#This Row],[OBJ]]))</f>
        <v/>
      </c>
      <c r="AA115" s="128"/>
    </row>
    <row r="116" spans="1:27">
      <c r="A116" s="16" t="s">
        <v>143</v>
      </c>
      <c r="B116" s="17"/>
      <c r="C116" s="16"/>
      <c r="D116" s="18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82"/>
      <c r="R116" s="19"/>
      <c r="S116" s="19"/>
      <c r="T116" s="19"/>
      <c r="U116" s="20"/>
      <c r="V116" s="19"/>
      <c r="Z116" t="str">
        <f>IF(Super[[#This Row],[TIPO]]="A",CONCATENATE(Super[[#This Row],[TIPO]],Super[[#This Row],[CTA]],Super[[#This Row],[ORD]]),CONCATENATE(Super[[#This Row],[TIPO]],Super[[#This Row],[CTA]],Super[[#This Row],[OBJ]]))</f>
        <v/>
      </c>
      <c r="AA116" s="128"/>
    </row>
    <row r="117" spans="1:27">
      <c r="A117" s="16" t="s">
        <v>143</v>
      </c>
      <c r="B117" s="17"/>
      <c r="C117" s="16"/>
      <c r="D117" s="18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82"/>
      <c r="R117" s="19"/>
      <c r="S117" s="19"/>
      <c r="T117" s="19"/>
      <c r="U117" s="20"/>
      <c r="V117" s="19"/>
      <c r="Z117" t="str">
        <f>IF(Super[[#This Row],[TIPO]]="A",CONCATENATE(Super[[#This Row],[TIPO]],Super[[#This Row],[CTA]],Super[[#This Row],[ORD]]),CONCATENATE(Super[[#This Row],[TIPO]],Super[[#This Row],[CTA]],Super[[#This Row],[OBJ]]))</f>
        <v/>
      </c>
      <c r="AA117" s="128"/>
    </row>
    <row r="118" spans="1:27">
      <c r="A118" s="16" t="s">
        <v>143</v>
      </c>
      <c r="B118" s="17"/>
      <c r="C118" s="16"/>
      <c r="D118" s="18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82"/>
      <c r="R118" s="19"/>
      <c r="S118" s="19"/>
      <c r="T118" s="19"/>
      <c r="U118" s="20"/>
      <c r="V118" s="19"/>
      <c r="Z118" t="str">
        <f>IF(Super[[#This Row],[TIPO]]="A",CONCATENATE(Super[[#This Row],[TIPO]],Super[[#This Row],[CTA]],Super[[#This Row],[ORD]]),CONCATENATE(Super[[#This Row],[TIPO]],Super[[#This Row],[CTA]],Super[[#This Row],[OBJ]]))</f>
        <v/>
      </c>
      <c r="AA118" s="128"/>
    </row>
    <row r="119" spans="1:27">
      <c r="A119" s="16" t="s">
        <v>143</v>
      </c>
      <c r="B119" s="17"/>
      <c r="C119" s="16"/>
      <c r="D119" s="18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82"/>
      <c r="R119" s="19"/>
      <c r="S119" s="19"/>
      <c r="T119" s="19"/>
      <c r="U119" s="20"/>
      <c r="V119" s="19"/>
      <c r="Z119" t="str">
        <f>IF(Super[[#This Row],[TIPO]]="A",CONCATENATE(Super[[#This Row],[TIPO]],Super[[#This Row],[CTA]],Super[[#This Row],[ORD]]),CONCATENATE(Super[[#This Row],[TIPO]],Super[[#This Row],[CTA]],Super[[#This Row],[OBJ]]))</f>
        <v/>
      </c>
      <c r="AA119" s="128"/>
    </row>
    <row r="120" spans="1:27">
      <c r="A120" s="16" t="s">
        <v>143</v>
      </c>
      <c r="B120" s="17"/>
      <c r="C120" s="16"/>
      <c r="D120" s="18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82"/>
      <c r="R120" s="19"/>
      <c r="S120" s="19"/>
      <c r="T120" s="19"/>
      <c r="U120" s="20"/>
      <c r="V120" s="19"/>
      <c r="Z120" t="str">
        <f>IF(Super[[#This Row],[TIPO]]="A",CONCATENATE(Super[[#This Row],[TIPO]],Super[[#This Row],[CTA]],Super[[#This Row],[ORD]]),CONCATENATE(Super[[#This Row],[TIPO]],Super[[#This Row],[CTA]],Super[[#This Row],[OBJ]]))</f>
        <v/>
      </c>
      <c r="AA120" s="128"/>
    </row>
    <row r="121" spans="1:27">
      <c r="A121" s="16" t="s">
        <v>143</v>
      </c>
      <c r="B121" s="17"/>
      <c r="C121" s="16"/>
      <c r="D121" s="18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82"/>
      <c r="R121" s="19"/>
      <c r="S121" s="19"/>
      <c r="T121" s="19"/>
      <c r="U121" s="20"/>
      <c r="V121" s="19"/>
      <c r="Z121" t="str">
        <f>IF(Super[[#This Row],[TIPO]]="A",CONCATENATE(Super[[#This Row],[TIPO]],Super[[#This Row],[CTA]],Super[[#This Row],[ORD]]),CONCATENATE(Super[[#This Row],[TIPO]],Super[[#This Row],[CTA]],Super[[#This Row],[OBJ]]))</f>
        <v/>
      </c>
      <c r="AA121" s="128"/>
    </row>
    <row r="122" spans="1:27">
      <c r="A122" s="16" t="s">
        <v>143</v>
      </c>
      <c r="B122" s="17"/>
      <c r="C122" s="16"/>
      <c r="D122" s="18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82"/>
      <c r="R122" s="19"/>
      <c r="S122" s="19"/>
      <c r="T122" s="19"/>
      <c r="U122" s="20"/>
      <c r="V122" s="19"/>
      <c r="Z122" t="str">
        <f>IF(Super[[#This Row],[TIPO]]="A",CONCATENATE(Super[[#This Row],[TIPO]],Super[[#This Row],[CTA]],Super[[#This Row],[ORD]]),CONCATENATE(Super[[#This Row],[TIPO]],Super[[#This Row],[CTA]],Super[[#This Row],[OBJ]]))</f>
        <v/>
      </c>
      <c r="AA122" s="128"/>
    </row>
    <row r="123" spans="1:27">
      <c r="A123" s="16" t="s">
        <v>143</v>
      </c>
      <c r="B123" s="17"/>
      <c r="C123" s="16"/>
      <c r="D123" s="18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82"/>
      <c r="R123" s="19"/>
      <c r="S123" s="19"/>
      <c r="T123" s="19"/>
      <c r="U123" s="19"/>
      <c r="V123" s="19"/>
      <c r="Z123" t="str">
        <f>IF(Super[[#This Row],[TIPO]]="A",CONCATENATE(Super[[#This Row],[TIPO]],Super[[#This Row],[CTA]],Super[[#This Row],[ORD]]),CONCATENATE(Super[[#This Row],[TIPO]],Super[[#This Row],[CTA]],Super[[#This Row],[OBJ]]))</f>
        <v/>
      </c>
      <c r="AA123" s="128"/>
    </row>
    <row r="124" spans="1:27">
      <c r="A124" s="16" t="s">
        <v>143</v>
      </c>
      <c r="B124" s="17"/>
      <c r="C124" s="16"/>
      <c r="D124" s="18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82"/>
      <c r="R124" s="19"/>
      <c r="S124" s="19"/>
      <c r="T124" s="19"/>
      <c r="U124" s="19"/>
      <c r="V124" s="19"/>
      <c r="Z124" t="str">
        <f>IF(Super[[#This Row],[TIPO]]="A",CONCATENATE(Super[[#This Row],[TIPO]],Super[[#This Row],[CTA]],Super[[#This Row],[ORD]]),CONCATENATE(Super[[#This Row],[TIPO]],Super[[#This Row],[CTA]],Super[[#This Row],[OBJ]]))</f>
        <v/>
      </c>
      <c r="AA124" s="128"/>
    </row>
    <row r="125" spans="1:27">
      <c r="A125" s="16" t="s">
        <v>143</v>
      </c>
      <c r="B125" s="17"/>
      <c r="C125" s="16"/>
      <c r="D125" s="18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82"/>
      <c r="R125" s="19"/>
      <c r="S125" s="19"/>
      <c r="T125" s="19"/>
      <c r="U125" s="19"/>
      <c r="V125" s="19"/>
      <c r="Z125" t="str">
        <f>IF(Super[[#This Row],[TIPO]]="A",CONCATENATE(Super[[#This Row],[TIPO]],Super[[#This Row],[CTA]],Super[[#This Row],[ORD]]),CONCATENATE(Super[[#This Row],[TIPO]],Super[[#This Row],[CTA]],Super[[#This Row],[OBJ]]))</f>
        <v/>
      </c>
      <c r="AA125" s="128"/>
    </row>
    <row r="126" spans="1:27">
      <c r="A126" s="16" t="s">
        <v>143</v>
      </c>
      <c r="B126" s="17"/>
      <c r="C126" s="16"/>
      <c r="D126" s="18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82"/>
      <c r="R126" s="19"/>
      <c r="S126" s="19"/>
      <c r="T126" s="19"/>
      <c r="U126" s="19"/>
      <c r="V126" s="19"/>
      <c r="Z126" t="str">
        <f>IF(Super[[#This Row],[TIPO]]="A",CONCATENATE(Super[[#This Row],[TIPO]],Super[[#This Row],[CTA]],Super[[#This Row],[ORD]]),CONCATENATE(Super[[#This Row],[TIPO]],Super[[#This Row],[CTA]],Super[[#This Row],[OBJ]]))</f>
        <v/>
      </c>
      <c r="AA126" s="128"/>
    </row>
    <row r="127" spans="1:27">
      <c r="A127" s="16" t="s">
        <v>143</v>
      </c>
      <c r="B127" s="17"/>
      <c r="C127" s="16"/>
      <c r="D127" s="18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82"/>
      <c r="R127" s="19"/>
      <c r="S127" s="19"/>
      <c r="T127" s="19"/>
      <c r="U127" s="19"/>
      <c r="V127" s="19"/>
      <c r="Z127" t="str">
        <f>IF(Super[[#This Row],[TIPO]]="A",CONCATENATE(Super[[#This Row],[TIPO]],Super[[#This Row],[CTA]],Super[[#This Row],[ORD]]),CONCATENATE(Super[[#This Row],[TIPO]],Super[[#This Row],[CTA]],Super[[#This Row],[OBJ]]))</f>
        <v/>
      </c>
      <c r="AA127" s="128"/>
    </row>
    <row r="128" spans="1:27">
      <c r="A128" s="16" t="s">
        <v>143</v>
      </c>
      <c r="B128" s="17"/>
      <c r="C128" s="16"/>
      <c r="D128" s="18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82"/>
      <c r="R128" s="19"/>
      <c r="S128" s="19"/>
      <c r="T128" s="19"/>
      <c r="U128" s="19"/>
      <c r="V128" s="19"/>
      <c r="Z128" t="str">
        <f>IF(Super[[#This Row],[TIPO]]="A",CONCATENATE(Super[[#This Row],[TIPO]],Super[[#This Row],[CTA]],Super[[#This Row],[ORD]]),CONCATENATE(Super[[#This Row],[TIPO]],Super[[#This Row],[CTA]],Super[[#This Row],[OBJ]]))</f>
        <v/>
      </c>
      <c r="AA128" s="128"/>
    </row>
    <row r="129" spans="1:27">
      <c r="A129" s="16" t="s">
        <v>143</v>
      </c>
      <c r="B129" s="17"/>
      <c r="C129" s="16"/>
      <c r="D129" s="18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82"/>
      <c r="R129" s="19"/>
      <c r="S129" s="19"/>
      <c r="T129" s="19"/>
      <c r="U129" s="19"/>
      <c r="V129" s="19"/>
      <c r="Z129" t="str">
        <f>IF(Super[[#This Row],[TIPO]]="A",CONCATENATE(Super[[#This Row],[TIPO]],Super[[#This Row],[CTA]],Super[[#This Row],[ORD]]),CONCATENATE(Super[[#This Row],[TIPO]],Super[[#This Row],[CTA]],Super[[#This Row],[OBJ]]))</f>
        <v/>
      </c>
      <c r="AA129" s="128"/>
    </row>
    <row r="130" spans="1:27">
      <c r="A130" s="16" t="s">
        <v>143</v>
      </c>
      <c r="B130" s="17"/>
      <c r="C130" s="16"/>
      <c r="D130" s="18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82"/>
      <c r="R130" s="19"/>
      <c r="S130" s="19"/>
      <c r="T130" s="19"/>
      <c r="U130" s="19"/>
      <c r="V130" s="19"/>
      <c r="Z130" t="str">
        <f>IF(Super[[#This Row],[TIPO]]="A",CONCATENATE(Super[[#This Row],[TIPO]],Super[[#This Row],[CTA]],Super[[#This Row],[ORD]]),CONCATENATE(Super[[#This Row],[TIPO]],Super[[#This Row],[CTA]],Super[[#This Row],[OBJ]]))</f>
        <v/>
      </c>
      <c r="AA130" s="128"/>
    </row>
    <row r="131" spans="1:27">
      <c r="A131" s="16" t="s">
        <v>143</v>
      </c>
      <c r="B131" s="17"/>
      <c r="C131" s="16"/>
      <c r="D131" s="18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82"/>
      <c r="R131" s="19"/>
      <c r="S131" s="19"/>
      <c r="T131" s="19"/>
      <c r="U131" s="19"/>
      <c r="V131" s="19"/>
      <c r="Z131" t="str">
        <f>IF(Super[[#This Row],[TIPO]]="A",CONCATENATE(Super[[#This Row],[TIPO]],Super[[#This Row],[CTA]],Super[[#This Row],[ORD]]),CONCATENATE(Super[[#This Row],[TIPO]],Super[[#This Row],[CTA]],Super[[#This Row],[OBJ]]))</f>
        <v/>
      </c>
      <c r="AA131" s="128"/>
    </row>
    <row r="132" spans="1:27">
      <c r="A132" s="16" t="s">
        <v>143</v>
      </c>
      <c r="B132" s="17"/>
      <c r="C132" s="16"/>
      <c r="D132" s="18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82"/>
      <c r="R132" s="19"/>
      <c r="S132" s="19"/>
      <c r="T132" s="19"/>
      <c r="U132" s="19"/>
      <c r="V132" s="19"/>
      <c r="Z132" t="str">
        <f>IF(Super[[#This Row],[TIPO]]="A",CONCATENATE(Super[[#This Row],[TIPO]],Super[[#This Row],[CTA]],Super[[#This Row],[ORD]]),CONCATENATE(Super[[#This Row],[TIPO]],Super[[#This Row],[CTA]],Super[[#This Row],[OBJ]]))</f>
        <v/>
      </c>
      <c r="AA132" s="128"/>
    </row>
    <row r="133" spans="1:27">
      <c r="A133" s="16" t="s">
        <v>143</v>
      </c>
      <c r="B133" s="17"/>
      <c r="C133" s="16"/>
      <c r="D133" s="18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82"/>
      <c r="R133" s="19"/>
      <c r="S133" s="19"/>
      <c r="T133" s="19"/>
      <c r="U133" s="19"/>
      <c r="V133" s="19"/>
      <c r="Z133" t="str">
        <f>IF(Super[[#This Row],[TIPO]]="A",CONCATENATE(Super[[#This Row],[TIPO]],Super[[#This Row],[CTA]],Super[[#This Row],[ORD]]),CONCATENATE(Super[[#This Row],[TIPO]],Super[[#This Row],[CTA]],Super[[#This Row],[OBJ]]))</f>
        <v/>
      </c>
      <c r="AA133" s="128"/>
    </row>
    <row r="134" spans="1:27">
      <c r="A134" s="16" t="s">
        <v>143</v>
      </c>
      <c r="B134" s="17"/>
      <c r="C134" s="16"/>
      <c r="D134" s="18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82"/>
      <c r="R134" s="19"/>
      <c r="S134" s="19"/>
      <c r="T134" s="19"/>
      <c r="U134" s="19"/>
      <c r="V134" s="19"/>
      <c r="Z134" t="str">
        <f>IF(Super[[#This Row],[TIPO]]="A",CONCATENATE(Super[[#This Row],[TIPO]],Super[[#This Row],[CTA]],Super[[#This Row],[ORD]]),CONCATENATE(Super[[#This Row],[TIPO]],Super[[#This Row],[CTA]],Super[[#This Row],[OBJ]]))</f>
        <v/>
      </c>
      <c r="AA134" s="128"/>
    </row>
    <row r="135" spans="1:27">
      <c r="A135" s="16" t="s">
        <v>143</v>
      </c>
      <c r="B135" s="17"/>
      <c r="C135" s="16"/>
      <c r="D135" s="18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82"/>
      <c r="R135" s="19"/>
      <c r="S135" s="19"/>
      <c r="T135" s="19"/>
      <c r="U135" s="19"/>
      <c r="V135" s="19"/>
      <c r="Z135" t="str">
        <f>IF(Super[[#This Row],[TIPO]]="A",CONCATENATE(Super[[#This Row],[TIPO]],Super[[#This Row],[CTA]],Super[[#This Row],[ORD]]),CONCATENATE(Super[[#This Row],[TIPO]],Super[[#This Row],[CTA]],Super[[#This Row],[OBJ]]))</f>
        <v/>
      </c>
      <c r="AA135" s="128"/>
    </row>
    <row r="136" spans="1:27">
      <c r="A136" s="16" t="s">
        <v>143</v>
      </c>
      <c r="B136" s="17"/>
      <c r="C136" s="16"/>
      <c r="D136" s="18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82"/>
      <c r="R136" s="19"/>
      <c r="S136" s="19"/>
      <c r="T136" s="19"/>
      <c r="U136" s="19"/>
      <c r="V136" s="19"/>
      <c r="Z136" t="str">
        <f>IF(Super[[#This Row],[TIPO]]="A",CONCATENATE(Super[[#This Row],[TIPO]],Super[[#This Row],[CTA]],Super[[#This Row],[ORD]]),CONCATENATE(Super[[#This Row],[TIPO]],Super[[#This Row],[CTA]],Super[[#This Row],[OBJ]]))</f>
        <v/>
      </c>
      <c r="AA136" s="128"/>
    </row>
    <row r="137" spans="1:27">
      <c r="A137" s="16" t="s">
        <v>143</v>
      </c>
      <c r="B137" s="17"/>
      <c r="C137" s="16"/>
      <c r="D137" s="18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82"/>
      <c r="R137" s="19"/>
      <c r="S137" s="19"/>
      <c r="T137" s="19"/>
      <c r="U137" s="19"/>
      <c r="V137" s="19"/>
      <c r="Z137" t="str">
        <f>IF(Super[[#This Row],[TIPO]]="A",CONCATENATE(Super[[#This Row],[TIPO]],Super[[#This Row],[CTA]],Super[[#This Row],[ORD]]),CONCATENATE(Super[[#This Row],[TIPO]],Super[[#This Row],[CTA]],Super[[#This Row],[OBJ]]))</f>
        <v/>
      </c>
      <c r="AA137" s="128"/>
    </row>
    <row r="138" spans="1:27">
      <c r="A138" s="16" t="s">
        <v>143</v>
      </c>
      <c r="B138" s="17"/>
      <c r="C138" s="16"/>
      <c r="D138" s="18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82"/>
      <c r="R138" s="19"/>
      <c r="S138" s="19"/>
      <c r="T138" s="19"/>
      <c r="U138" s="19"/>
      <c r="V138" s="19"/>
      <c r="Z138" t="str">
        <f>IF(Super[[#This Row],[TIPO]]="A",CONCATENATE(Super[[#This Row],[TIPO]],Super[[#This Row],[CTA]],Super[[#This Row],[ORD]]),CONCATENATE(Super[[#This Row],[TIPO]],Super[[#This Row],[CTA]],Super[[#This Row],[OBJ]]))</f>
        <v/>
      </c>
      <c r="AA138" s="128"/>
    </row>
    <row r="139" spans="1:27">
      <c r="A139" s="16" t="s">
        <v>144</v>
      </c>
      <c r="B139" s="17"/>
      <c r="C139" s="16"/>
      <c r="D139" s="18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82"/>
      <c r="R139" s="19"/>
      <c r="S139" s="19"/>
      <c r="T139" s="19"/>
      <c r="U139" s="20"/>
      <c r="V139" s="19"/>
      <c r="Z139" t="str">
        <f>IF(Super[[#This Row],[TIPO]]="A",CONCATENATE(Super[[#This Row],[TIPO]],Super[[#This Row],[CTA]],Super[[#This Row],[ORD]]),CONCATENATE(Super[[#This Row],[TIPO]],Super[[#This Row],[CTA]],Super[[#This Row],[OBJ]]))</f>
        <v/>
      </c>
      <c r="AA139" s="128"/>
    </row>
    <row r="140" spans="1:27">
      <c r="A140" s="16" t="s">
        <v>144</v>
      </c>
      <c r="B140" s="17"/>
      <c r="C140" s="16"/>
      <c r="D140" s="18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82"/>
      <c r="R140" s="19"/>
      <c r="S140" s="19"/>
      <c r="T140" s="19"/>
      <c r="U140" s="20"/>
      <c r="V140" s="19"/>
      <c r="Z140" t="str">
        <f>IF(Super[[#This Row],[TIPO]]="A",CONCATENATE(Super[[#This Row],[TIPO]],Super[[#This Row],[CTA]],Super[[#This Row],[ORD]]),CONCATENATE(Super[[#This Row],[TIPO]],Super[[#This Row],[CTA]],Super[[#This Row],[OBJ]]))</f>
        <v/>
      </c>
      <c r="AA140" s="128"/>
    </row>
    <row r="141" spans="1:27">
      <c r="A141" s="16" t="s">
        <v>144</v>
      </c>
      <c r="B141" s="17"/>
      <c r="C141" s="16"/>
      <c r="D141" s="18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82"/>
      <c r="R141" s="19"/>
      <c r="S141" s="19"/>
      <c r="T141" s="19"/>
      <c r="U141" s="20"/>
      <c r="V141" s="19"/>
      <c r="Z141" t="str">
        <f>IF(Super[[#This Row],[TIPO]]="A",CONCATENATE(Super[[#This Row],[TIPO]],Super[[#This Row],[CTA]],Super[[#This Row],[ORD]]),CONCATENATE(Super[[#This Row],[TIPO]],Super[[#This Row],[CTA]],Super[[#This Row],[OBJ]]))</f>
        <v/>
      </c>
      <c r="AA141" s="128"/>
    </row>
    <row r="142" spans="1:27">
      <c r="A142" s="16" t="s">
        <v>144</v>
      </c>
      <c r="B142" s="17"/>
      <c r="C142" s="16"/>
      <c r="D142" s="18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82"/>
      <c r="R142" s="19"/>
      <c r="S142" s="19"/>
      <c r="T142" s="19"/>
      <c r="U142" s="20"/>
      <c r="V142" s="19"/>
      <c r="Z142" t="str">
        <f>IF(Super[[#This Row],[TIPO]]="A",CONCATENATE(Super[[#This Row],[TIPO]],Super[[#This Row],[CTA]],Super[[#This Row],[ORD]]),CONCATENATE(Super[[#This Row],[TIPO]],Super[[#This Row],[CTA]],Super[[#This Row],[OBJ]]))</f>
        <v/>
      </c>
      <c r="AA142" s="128"/>
    </row>
    <row r="143" spans="1:27">
      <c r="A143" s="16" t="s">
        <v>144</v>
      </c>
      <c r="B143" s="17"/>
      <c r="C143" s="16"/>
      <c r="D143" s="18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82"/>
      <c r="R143" s="19"/>
      <c r="S143" s="19"/>
      <c r="T143" s="19"/>
      <c r="U143" s="20"/>
      <c r="V143" s="19"/>
      <c r="Z143" t="str">
        <f>IF(Super[[#This Row],[TIPO]]="A",CONCATENATE(Super[[#This Row],[TIPO]],Super[[#This Row],[CTA]],Super[[#This Row],[ORD]]),CONCATENATE(Super[[#This Row],[TIPO]],Super[[#This Row],[CTA]],Super[[#This Row],[OBJ]]))</f>
        <v/>
      </c>
      <c r="AA143" s="128"/>
    </row>
    <row r="144" spans="1:27">
      <c r="A144" s="16" t="s">
        <v>144</v>
      </c>
      <c r="B144" s="17"/>
      <c r="C144" s="16"/>
      <c r="D144" s="18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82"/>
      <c r="R144" s="19"/>
      <c r="S144" s="19"/>
      <c r="T144" s="19"/>
      <c r="U144" s="20"/>
      <c r="V144" s="19"/>
      <c r="Z144" t="str">
        <f>IF(Super[[#This Row],[TIPO]]="A",CONCATENATE(Super[[#This Row],[TIPO]],Super[[#This Row],[CTA]],Super[[#This Row],[ORD]]),CONCATENATE(Super[[#This Row],[TIPO]],Super[[#This Row],[CTA]],Super[[#This Row],[OBJ]]))</f>
        <v/>
      </c>
      <c r="AA144" s="128"/>
    </row>
    <row r="145" spans="1:27">
      <c r="A145" s="16" t="s">
        <v>144</v>
      </c>
      <c r="B145" s="17"/>
      <c r="C145" s="16"/>
      <c r="D145" s="18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82"/>
      <c r="R145" s="19"/>
      <c r="S145" s="19"/>
      <c r="T145" s="19"/>
      <c r="U145" s="20"/>
      <c r="V145" s="19"/>
      <c r="Z145" t="str">
        <f>IF(Super[[#This Row],[TIPO]]="A",CONCATENATE(Super[[#This Row],[TIPO]],Super[[#This Row],[CTA]],Super[[#This Row],[ORD]]),CONCATENATE(Super[[#This Row],[TIPO]],Super[[#This Row],[CTA]],Super[[#This Row],[OBJ]]))</f>
        <v/>
      </c>
      <c r="AA145" s="128"/>
    </row>
    <row r="146" spans="1:27">
      <c r="A146" s="16" t="s">
        <v>144</v>
      </c>
      <c r="B146" s="17"/>
      <c r="C146" s="16"/>
      <c r="D146" s="18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82"/>
      <c r="R146" s="19"/>
      <c r="S146" s="19"/>
      <c r="T146" s="19"/>
      <c r="U146" s="19"/>
      <c r="V146" s="19"/>
      <c r="Z146" t="str">
        <f>IF(Super[[#This Row],[TIPO]]="A",CONCATENATE(Super[[#This Row],[TIPO]],Super[[#This Row],[CTA]],Super[[#This Row],[ORD]]),CONCATENATE(Super[[#This Row],[TIPO]],Super[[#This Row],[CTA]],Super[[#This Row],[OBJ]]))</f>
        <v/>
      </c>
      <c r="AA146" s="128"/>
    </row>
    <row r="147" spans="1:27">
      <c r="A147" s="16" t="s">
        <v>144</v>
      </c>
      <c r="B147" s="17"/>
      <c r="C147" s="16"/>
      <c r="D147" s="18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82"/>
      <c r="R147" s="19"/>
      <c r="S147" s="19"/>
      <c r="T147" s="19"/>
      <c r="U147" s="19"/>
      <c r="V147" s="19"/>
      <c r="Z147" t="str">
        <f>IF(Super[[#This Row],[TIPO]]="A",CONCATENATE(Super[[#This Row],[TIPO]],Super[[#This Row],[CTA]],Super[[#This Row],[ORD]]),CONCATENATE(Super[[#This Row],[TIPO]],Super[[#This Row],[CTA]],Super[[#This Row],[OBJ]]))</f>
        <v/>
      </c>
      <c r="AA147" s="128"/>
    </row>
    <row r="148" spans="1:27">
      <c r="A148" s="16" t="s">
        <v>144</v>
      </c>
      <c r="B148" s="17"/>
      <c r="C148" s="16"/>
      <c r="D148" s="18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82"/>
      <c r="R148" s="19"/>
      <c r="S148" s="19"/>
      <c r="T148" s="19"/>
      <c r="U148" s="19"/>
      <c r="V148" s="19"/>
      <c r="Z148" t="str">
        <f>IF(Super[[#This Row],[TIPO]]="A",CONCATENATE(Super[[#This Row],[TIPO]],Super[[#This Row],[CTA]],Super[[#This Row],[ORD]]),CONCATENATE(Super[[#This Row],[TIPO]],Super[[#This Row],[CTA]],Super[[#This Row],[OBJ]]))</f>
        <v/>
      </c>
      <c r="AA148" s="128"/>
    </row>
    <row r="149" spans="1:27">
      <c r="A149" s="16" t="s">
        <v>144</v>
      </c>
      <c r="B149" s="17"/>
      <c r="C149" s="16"/>
      <c r="D149" s="18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82"/>
      <c r="R149" s="19"/>
      <c r="S149" s="19"/>
      <c r="T149" s="19"/>
      <c r="U149" s="19"/>
      <c r="V149" s="19"/>
      <c r="Z149" t="str">
        <f>IF(Super[[#This Row],[TIPO]]="A",CONCATENATE(Super[[#This Row],[TIPO]],Super[[#This Row],[CTA]],Super[[#This Row],[ORD]]),CONCATENATE(Super[[#This Row],[TIPO]],Super[[#This Row],[CTA]],Super[[#This Row],[OBJ]]))</f>
        <v/>
      </c>
      <c r="AA149" s="128"/>
    </row>
    <row r="150" spans="1:27">
      <c r="A150" s="16" t="s">
        <v>144</v>
      </c>
      <c r="B150" s="17"/>
      <c r="C150" s="16"/>
      <c r="D150" s="18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82"/>
      <c r="R150" s="19"/>
      <c r="S150" s="19"/>
      <c r="T150" s="19"/>
      <c r="U150" s="19"/>
      <c r="V150" s="19"/>
      <c r="Z150" t="str">
        <f>IF(Super[[#This Row],[TIPO]]="A",CONCATENATE(Super[[#This Row],[TIPO]],Super[[#This Row],[CTA]],Super[[#This Row],[ORD]]),CONCATENATE(Super[[#This Row],[TIPO]],Super[[#This Row],[CTA]],Super[[#This Row],[OBJ]]))</f>
        <v/>
      </c>
      <c r="AA150" s="128"/>
    </row>
    <row r="151" spans="1:27">
      <c r="A151" s="16" t="s">
        <v>144</v>
      </c>
      <c r="B151" s="17"/>
      <c r="C151" s="16"/>
      <c r="D151" s="18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82"/>
      <c r="R151" s="19"/>
      <c r="S151" s="19"/>
      <c r="T151" s="19"/>
      <c r="U151" s="19"/>
      <c r="V151" s="19"/>
      <c r="Z151" t="str">
        <f>IF(Super[[#This Row],[TIPO]]="A",CONCATENATE(Super[[#This Row],[TIPO]],Super[[#This Row],[CTA]],Super[[#This Row],[ORD]]),CONCATENATE(Super[[#This Row],[TIPO]],Super[[#This Row],[CTA]],Super[[#This Row],[OBJ]]))</f>
        <v/>
      </c>
      <c r="AA151" s="128"/>
    </row>
    <row r="152" spans="1:27">
      <c r="A152" s="16" t="s">
        <v>144</v>
      </c>
      <c r="B152" s="17"/>
      <c r="C152" s="16"/>
      <c r="D152" s="18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82"/>
      <c r="R152" s="19"/>
      <c r="S152" s="19"/>
      <c r="T152" s="19"/>
      <c r="U152" s="19"/>
      <c r="V152" s="19"/>
      <c r="Z152" t="str">
        <f>IF(Super[[#This Row],[TIPO]]="A",CONCATENATE(Super[[#This Row],[TIPO]],Super[[#This Row],[CTA]],Super[[#This Row],[ORD]]),CONCATENATE(Super[[#This Row],[TIPO]],Super[[#This Row],[CTA]],Super[[#This Row],[OBJ]]))</f>
        <v/>
      </c>
      <c r="AA152" s="128"/>
    </row>
    <row r="153" spans="1:27">
      <c r="A153" s="16" t="s">
        <v>144</v>
      </c>
      <c r="B153" s="17"/>
      <c r="C153" s="16"/>
      <c r="D153" s="18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82"/>
      <c r="R153" s="19"/>
      <c r="S153" s="19"/>
      <c r="T153" s="19"/>
      <c r="U153" s="19"/>
      <c r="V153" s="19"/>
      <c r="Z153" t="str">
        <f>IF(Super[[#This Row],[TIPO]]="A",CONCATENATE(Super[[#This Row],[TIPO]],Super[[#This Row],[CTA]],Super[[#This Row],[ORD]]),CONCATENATE(Super[[#This Row],[TIPO]],Super[[#This Row],[CTA]],Super[[#This Row],[OBJ]]))</f>
        <v/>
      </c>
      <c r="AA153" s="128"/>
    </row>
    <row r="154" spans="1:27">
      <c r="A154" s="16" t="s">
        <v>144</v>
      </c>
      <c r="B154" s="17"/>
      <c r="C154" s="16"/>
      <c r="D154" s="18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82"/>
      <c r="R154" s="19"/>
      <c r="S154" s="19"/>
      <c r="T154" s="19"/>
      <c r="U154" s="19"/>
      <c r="V154" s="19"/>
      <c r="Z154" t="str">
        <f>IF(Super[[#This Row],[TIPO]]="A",CONCATENATE(Super[[#This Row],[TIPO]],Super[[#This Row],[CTA]],Super[[#This Row],[ORD]]),CONCATENATE(Super[[#This Row],[TIPO]],Super[[#This Row],[CTA]],Super[[#This Row],[OBJ]]))</f>
        <v/>
      </c>
      <c r="AA154" s="128"/>
    </row>
    <row r="155" spans="1:27">
      <c r="A155" s="16" t="s">
        <v>144</v>
      </c>
      <c r="B155" s="17"/>
      <c r="C155" s="16"/>
      <c r="D155" s="18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82"/>
      <c r="R155" s="19"/>
      <c r="S155" s="19"/>
      <c r="T155" s="19"/>
      <c r="U155" s="19"/>
      <c r="V155" s="19"/>
      <c r="Z155" t="str">
        <f>IF(Super[[#This Row],[TIPO]]="A",CONCATENATE(Super[[#This Row],[TIPO]],Super[[#This Row],[CTA]],Super[[#This Row],[ORD]]),CONCATENATE(Super[[#This Row],[TIPO]],Super[[#This Row],[CTA]],Super[[#This Row],[OBJ]]))</f>
        <v/>
      </c>
      <c r="AA155" s="128"/>
    </row>
    <row r="156" spans="1:27">
      <c r="A156" s="16" t="s">
        <v>144</v>
      </c>
      <c r="B156" s="17"/>
      <c r="C156" s="16"/>
      <c r="D156" s="18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82"/>
      <c r="R156" s="19"/>
      <c r="S156" s="19"/>
      <c r="T156" s="19"/>
      <c r="U156" s="19"/>
      <c r="V156" s="19"/>
      <c r="Z156" t="str">
        <f>IF(Super[[#This Row],[TIPO]]="A",CONCATENATE(Super[[#This Row],[TIPO]],Super[[#This Row],[CTA]],Super[[#This Row],[ORD]]),CONCATENATE(Super[[#This Row],[TIPO]],Super[[#This Row],[CTA]],Super[[#This Row],[OBJ]]))</f>
        <v/>
      </c>
      <c r="AA156" s="128"/>
    </row>
    <row r="157" spans="1:27">
      <c r="A157" s="16" t="s">
        <v>144</v>
      </c>
      <c r="B157" s="17"/>
      <c r="C157" s="16"/>
      <c r="D157" s="18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82"/>
      <c r="R157" s="19"/>
      <c r="S157" s="19"/>
      <c r="T157" s="19"/>
      <c r="U157" s="19"/>
      <c r="V157" s="19"/>
      <c r="Z157" t="str">
        <f>IF(Super[[#This Row],[TIPO]]="A",CONCATENATE(Super[[#This Row],[TIPO]],Super[[#This Row],[CTA]],Super[[#This Row],[ORD]]),CONCATENATE(Super[[#This Row],[TIPO]],Super[[#This Row],[CTA]],Super[[#This Row],[OBJ]]))</f>
        <v/>
      </c>
      <c r="AA157" s="128"/>
    </row>
    <row r="158" spans="1:27">
      <c r="A158" s="16" t="s">
        <v>144</v>
      </c>
      <c r="B158" s="17"/>
      <c r="C158" s="16"/>
      <c r="D158" s="18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82"/>
      <c r="R158" s="19"/>
      <c r="S158" s="19"/>
      <c r="T158" s="19"/>
      <c r="U158" s="19"/>
      <c r="V158" s="19"/>
      <c r="Z158" t="str">
        <f>IF(Super[[#This Row],[TIPO]]="A",CONCATENATE(Super[[#This Row],[TIPO]],Super[[#This Row],[CTA]],Super[[#This Row],[ORD]]),CONCATENATE(Super[[#This Row],[TIPO]],Super[[#This Row],[CTA]],Super[[#This Row],[OBJ]]))</f>
        <v/>
      </c>
      <c r="AA158" s="128"/>
    </row>
    <row r="159" spans="1:27">
      <c r="A159" s="16" t="s">
        <v>144</v>
      </c>
      <c r="B159" s="17"/>
      <c r="C159" s="16"/>
      <c r="D159" s="18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82"/>
      <c r="R159" s="19"/>
      <c r="S159" s="19"/>
      <c r="T159" s="19"/>
      <c r="U159" s="19"/>
      <c r="V159" s="19"/>
      <c r="Z159" t="str">
        <f>IF(Super[[#This Row],[TIPO]]="A",CONCATENATE(Super[[#This Row],[TIPO]],Super[[#This Row],[CTA]],Super[[#This Row],[ORD]]),CONCATENATE(Super[[#This Row],[TIPO]],Super[[#This Row],[CTA]],Super[[#This Row],[OBJ]]))</f>
        <v/>
      </c>
      <c r="AA159" s="128"/>
    </row>
    <row r="160" spans="1:27">
      <c r="A160" s="16" t="s">
        <v>144</v>
      </c>
      <c r="B160" s="17"/>
      <c r="C160" s="16"/>
      <c r="D160" s="18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82"/>
      <c r="R160" s="19"/>
      <c r="S160" s="19"/>
      <c r="T160" s="19"/>
      <c r="U160" s="19"/>
      <c r="V160" s="19"/>
      <c r="Z160" t="str">
        <f>IF(Super[[#This Row],[TIPO]]="A",CONCATENATE(Super[[#This Row],[TIPO]],Super[[#This Row],[CTA]],Super[[#This Row],[ORD]]),CONCATENATE(Super[[#This Row],[TIPO]],Super[[#This Row],[CTA]],Super[[#This Row],[OBJ]]))</f>
        <v/>
      </c>
      <c r="AA160" s="128"/>
    </row>
    <row r="161" spans="1:27">
      <c r="A161" s="16" t="s">
        <v>144</v>
      </c>
      <c r="B161" s="17"/>
      <c r="C161" s="16"/>
      <c r="D161" s="18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82"/>
      <c r="R161" s="19"/>
      <c r="S161" s="19"/>
      <c r="T161" s="19"/>
      <c r="U161" s="19"/>
      <c r="V161" s="19"/>
      <c r="Z161" t="str">
        <f>IF(Super[[#This Row],[TIPO]]="A",CONCATENATE(Super[[#This Row],[TIPO]],Super[[#This Row],[CTA]],Super[[#This Row],[ORD]]),CONCATENATE(Super[[#This Row],[TIPO]],Super[[#This Row],[CTA]],Super[[#This Row],[OBJ]]))</f>
        <v/>
      </c>
      <c r="AA161" s="128"/>
    </row>
    <row r="162" spans="1:27">
      <c r="A162" s="16" t="s">
        <v>145</v>
      </c>
      <c r="B162" s="17"/>
      <c r="C162" s="16"/>
      <c r="D162" s="18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82"/>
      <c r="R162" s="19"/>
      <c r="S162" s="19"/>
      <c r="T162" s="19"/>
      <c r="U162" s="20"/>
      <c r="V162" s="19"/>
      <c r="Z162" t="str">
        <f>IF(Super[[#This Row],[TIPO]]="A",CONCATENATE(Super[[#This Row],[TIPO]],Super[[#This Row],[CTA]],Super[[#This Row],[ORD]]),CONCATENATE(Super[[#This Row],[TIPO]],Super[[#This Row],[CTA]],Super[[#This Row],[OBJ]]))</f>
        <v/>
      </c>
      <c r="AA162" s="128"/>
    </row>
    <row r="163" spans="1:27">
      <c r="A163" s="16" t="s">
        <v>145</v>
      </c>
      <c r="B163" s="17"/>
      <c r="C163" s="16"/>
      <c r="D163" s="18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82"/>
      <c r="R163" s="19"/>
      <c r="S163" s="19"/>
      <c r="T163" s="19"/>
      <c r="U163" s="20"/>
      <c r="V163" s="19"/>
      <c r="Z163" t="str">
        <f>IF(Super[[#This Row],[TIPO]]="A",CONCATENATE(Super[[#This Row],[TIPO]],Super[[#This Row],[CTA]],Super[[#This Row],[ORD]]),CONCATENATE(Super[[#This Row],[TIPO]],Super[[#This Row],[CTA]],Super[[#This Row],[OBJ]]))</f>
        <v/>
      </c>
      <c r="AA163" s="128"/>
    </row>
    <row r="164" spans="1:27">
      <c r="A164" s="16" t="s">
        <v>145</v>
      </c>
      <c r="B164" s="17"/>
      <c r="C164" s="16"/>
      <c r="D164" s="18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82"/>
      <c r="R164" s="19"/>
      <c r="S164" s="19"/>
      <c r="T164" s="19"/>
      <c r="U164" s="20"/>
      <c r="V164" s="19"/>
      <c r="Z164" t="str">
        <f>IF(Super[[#This Row],[TIPO]]="A",CONCATENATE(Super[[#This Row],[TIPO]],Super[[#This Row],[CTA]],Super[[#This Row],[ORD]]),CONCATENATE(Super[[#This Row],[TIPO]],Super[[#This Row],[CTA]],Super[[#This Row],[OBJ]]))</f>
        <v/>
      </c>
      <c r="AA164" s="128"/>
    </row>
    <row r="165" spans="1:27">
      <c r="A165" s="16" t="s">
        <v>145</v>
      </c>
      <c r="B165" s="17"/>
      <c r="C165" s="16"/>
      <c r="D165" s="18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82"/>
      <c r="R165" s="19"/>
      <c r="S165" s="19"/>
      <c r="T165" s="19"/>
      <c r="U165" s="20"/>
      <c r="V165" s="19"/>
      <c r="Z165" t="str">
        <f>IF(Super[[#This Row],[TIPO]]="A",CONCATENATE(Super[[#This Row],[TIPO]],Super[[#This Row],[CTA]],Super[[#This Row],[ORD]]),CONCATENATE(Super[[#This Row],[TIPO]],Super[[#This Row],[CTA]],Super[[#This Row],[OBJ]]))</f>
        <v/>
      </c>
      <c r="AA165" s="128"/>
    </row>
    <row r="166" spans="1:27">
      <c r="A166" s="16" t="s">
        <v>145</v>
      </c>
      <c r="B166" s="17"/>
      <c r="C166" s="16"/>
      <c r="D166" s="18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82"/>
      <c r="R166" s="19"/>
      <c r="S166" s="19"/>
      <c r="T166" s="19"/>
      <c r="U166" s="20"/>
      <c r="V166" s="19"/>
      <c r="Z166" t="str">
        <f>IF(Super[[#This Row],[TIPO]]="A",CONCATENATE(Super[[#This Row],[TIPO]],Super[[#This Row],[CTA]],Super[[#This Row],[ORD]]),CONCATENATE(Super[[#This Row],[TIPO]],Super[[#This Row],[CTA]],Super[[#This Row],[OBJ]]))</f>
        <v/>
      </c>
      <c r="AA166" s="128"/>
    </row>
    <row r="167" spans="1:27">
      <c r="A167" s="16" t="s">
        <v>145</v>
      </c>
      <c r="B167" s="17"/>
      <c r="C167" s="16"/>
      <c r="D167" s="18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82"/>
      <c r="R167" s="19"/>
      <c r="S167" s="19"/>
      <c r="T167" s="19"/>
      <c r="U167" s="20"/>
      <c r="V167" s="19"/>
      <c r="Z167" t="str">
        <f>IF(Super[[#This Row],[TIPO]]="A",CONCATENATE(Super[[#This Row],[TIPO]],Super[[#This Row],[CTA]],Super[[#This Row],[ORD]]),CONCATENATE(Super[[#This Row],[TIPO]],Super[[#This Row],[CTA]],Super[[#This Row],[OBJ]]))</f>
        <v/>
      </c>
      <c r="AA167" s="128"/>
    </row>
    <row r="168" spans="1:27">
      <c r="A168" s="16" t="s">
        <v>145</v>
      </c>
      <c r="B168" s="17"/>
      <c r="C168" s="16"/>
      <c r="D168" s="18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82"/>
      <c r="R168" s="19"/>
      <c r="S168" s="19"/>
      <c r="T168" s="19"/>
      <c r="U168" s="20"/>
      <c r="V168" s="19"/>
      <c r="Z168" t="str">
        <f>IF(Super[[#This Row],[TIPO]]="A",CONCATENATE(Super[[#This Row],[TIPO]],Super[[#This Row],[CTA]],Super[[#This Row],[ORD]]),CONCATENATE(Super[[#This Row],[TIPO]],Super[[#This Row],[CTA]],Super[[#This Row],[OBJ]]))</f>
        <v/>
      </c>
      <c r="AA168" s="128"/>
    </row>
    <row r="169" spans="1:27">
      <c r="A169" s="16" t="s">
        <v>145</v>
      </c>
      <c r="B169" s="17"/>
      <c r="C169" s="16"/>
      <c r="D169" s="18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82"/>
      <c r="R169" s="19"/>
      <c r="S169" s="19"/>
      <c r="T169" s="19"/>
      <c r="U169" s="19"/>
      <c r="V169" s="19"/>
      <c r="Z169" t="str">
        <f>IF(Super[[#This Row],[TIPO]]="A",CONCATENATE(Super[[#This Row],[TIPO]],Super[[#This Row],[CTA]],Super[[#This Row],[ORD]]),CONCATENATE(Super[[#This Row],[TIPO]],Super[[#This Row],[CTA]],Super[[#This Row],[OBJ]]))</f>
        <v/>
      </c>
      <c r="AA169" s="128"/>
    </row>
    <row r="170" spans="1:27">
      <c r="A170" s="16" t="s">
        <v>145</v>
      </c>
      <c r="B170" s="17"/>
      <c r="C170" s="16"/>
      <c r="D170" s="18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82"/>
      <c r="R170" s="19"/>
      <c r="S170" s="19"/>
      <c r="T170" s="19"/>
      <c r="U170" s="19"/>
      <c r="V170" s="19"/>
      <c r="Z170" t="str">
        <f>IF(Super[[#This Row],[TIPO]]="A",CONCATENATE(Super[[#This Row],[TIPO]],Super[[#This Row],[CTA]],Super[[#This Row],[ORD]]),CONCATENATE(Super[[#This Row],[TIPO]],Super[[#This Row],[CTA]],Super[[#This Row],[OBJ]]))</f>
        <v/>
      </c>
      <c r="AA170" s="128"/>
    </row>
    <row r="171" spans="1:27">
      <c r="A171" s="16" t="s">
        <v>145</v>
      </c>
      <c r="B171" s="17"/>
      <c r="C171" s="16"/>
      <c r="D171" s="18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82"/>
      <c r="R171" s="19"/>
      <c r="S171" s="19"/>
      <c r="T171" s="19"/>
      <c r="U171" s="19"/>
      <c r="V171" s="19"/>
      <c r="Z171" t="str">
        <f>IF(Super[[#This Row],[TIPO]]="A",CONCATENATE(Super[[#This Row],[TIPO]],Super[[#This Row],[CTA]],Super[[#This Row],[ORD]]),CONCATENATE(Super[[#This Row],[TIPO]],Super[[#This Row],[CTA]],Super[[#This Row],[OBJ]]))</f>
        <v/>
      </c>
      <c r="AA171" s="128"/>
    </row>
    <row r="172" spans="1:27">
      <c r="A172" s="16" t="s">
        <v>145</v>
      </c>
      <c r="B172" s="17"/>
      <c r="C172" s="16"/>
      <c r="D172" s="18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82"/>
      <c r="R172" s="19"/>
      <c r="S172" s="19"/>
      <c r="T172" s="19"/>
      <c r="U172" s="19"/>
      <c r="V172" s="19"/>
      <c r="Z172" t="str">
        <f>IF(Super[[#This Row],[TIPO]]="A",CONCATENATE(Super[[#This Row],[TIPO]],Super[[#This Row],[CTA]],Super[[#This Row],[ORD]]),CONCATENATE(Super[[#This Row],[TIPO]],Super[[#This Row],[CTA]],Super[[#This Row],[OBJ]]))</f>
        <v/>
      </c>
      <c r="AA172" s="128"/>
    </row>
    <row r="173" spans="1:27">
      <c r="A173" s="16" t="s">
        <v>145</v>
      </c>
      <c r="B173" s="17"/>
      <c r="C173" s="16"/>
      <c r="D173" s="18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82"/>
      <c r="R173" s="19"/>
      <c r="S173" s="19"/>
      <c r="T173" s="19"/>
      <c r="U173" s="19"/>
      <c r="V173" s="19"/>
      <c r="Z173" t="str">
        <f>IF(Super[[#This Row],[TIPO]]="A",CONCATENATE(Super[[#This Row],[TIPO]],Super[[#This Row],[CTA]],Super[[#This Row],[ORD]]),CONCATENATE(Super[[#This Row],[TIPO]],Super[[#This Row],[CTA]],Super[[#This Row],[OBJ]]))</f>
        <v/>
      </c>
      <c r="AA173" s="128"/>
    </row>
    <row r="174" spans="1:27">
      <c r="A174" s="16" t="s">
        <v>145</v>
      </c>
      <c r="B174" s="17"/>
      <c r="C174" s="16"/>
      <c r="D174" s="18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82"/>
      <c r="R174" s="19"/>
      <c r="S174" s="19"/>
      <c r="T174" s="19"/>
      <c r="U174" s="19"/>
      <c r="V174" s="19"/>
      <c r="Z174" t="str">
        <f>IF(Super[[#This Row],[TIPO]]="A",CONCATENATE(Super[[#This Row],[TIPO]],Super[[#This Row],[CTA]],Super[[#This Row],[ORD]]),CONCATENATE(Super[[#This Row],[TIPO]],Super[[#This Row],[CTA]],Super[[#This Row],[OBJ]]))</f>
        <v/>
      </c>
      <c r="AA174" s="128"/>
    </row>
    <row r="175" spans="1:27">
      <c r="A175" s="16" t="s">
        <v>145</v>
      </c>
      <c r="B175" s="17"/>
      <c r="C175" s="16"/>
      <c r="D175" s="18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82"/>
      <c r="R175" s="19"/>
      <c r="S175" s="19"/>
      <c r="T175" s="19"/>
      <c r="U175" s="19"/>
      <c r="V175" s="19"/>
      <c r="Z175" t="str">
        <f>IF(Super[[#This Row],[TIPO]]="A",CONCATENATE(Super[[#This Row],[TIPO]],Super[[#This Row],[CTA]],Super[[#This Row],[ORD]]),CONCATENATE(Super[[#This Row],[TIPO]],Super[[#This Row],[CTA]],Super[[#This Row],[OBJ]]))</f>
        <v/>
      </c>
      <c r="AA175" s="128"/>
    </row>
    <row r="176" spans="1:27">
      <c r="A176" s="16" t="s">
        <v>145</v>
      </c>
      <c r="B176" s="17"/>
      <c r="C176" s="16"/>
      <c r="D176" s="18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82"/>
      <c r="R176" s="19"/>
      <c r="S176" s="19"/>
      <c r="T176" s="19"/>
      <c r="U176" s="19"/>
      <c r="V176" s="19"/>
      <c r="Z176" t="str">
        <f>IF(Super[[#This Row],[TIPO]]="A",CONCATENATE(Super[[#This Row],[TIPO]],Super[[#This Row],[CTA]],Super[[#This Row],[ORD]]),CONCATENATE(Super[[#This Row],[TIPO]],Super[[#This Row],[CTA]],Super[[#This Row],[OBJ]]))</f>
        <v/>
      </c>
      <c r="AA176" s="128"/>
    </row>
    <row r="177" spans="1:27">
      <c r="A177" s="16" t="s">
        <v>145</v>
      </c>
      <c r="B177" s="17"/>
      <c r="C177" s="16"/>
      <c r="D177" s="18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82"/>
      <c r="R177" s="19"/>
      <c r="S177" s="19"/>
      <c r="T177" s="19"/>
      <c r="U177" s="19"/>
      <c r="V177" s="19"/>
      <c r="Z177" t="str">
        <f>IF(Super[[#This Row],[TIPO]]="A",CONCATENATE(Super[[#This Row],[TIPO]],Super[[#This Row],[CTA]],Super[[#This Row],[ORD]]),CONCATENATE(Super[[#This Row],[TIPO]],Super[[#This Row],[CTA]],Super[[#This Row],[OBJ]]))</f>
        <v/>
      </c>
      <c r="AA177" s="128"/>
    </row>
    <row r="178" spans="1:27">
      <c r="A178" s="16" t="s">
        <v>145</v>
      </c>
      <c r="B178" s="17"/>
      <c r="C178" s="16"/>
      <c r="D178" s="18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82"/>
      <c r="R178" s="19"/>
      <c r="S178" s="19"/>
      <c r="T178" s="19"/>
      <c r="U178" s="19"/>
      <c r="V178" s="19"/>
      <c r="Z178" t="str">
        <f>IF(Super[[#This Row],[TIPO]]="A",CONCATENATE(Super[[#This Row],[TIPO]],Super[[#This Row],[CTA]],Super[[#This Row],[ORD]]),CONCATENATE(Super[[#This Row],[TIPO]],Super[[#This Row],[CTA]],Super[[#This Row],[OBJ]]))</f>
        <v/>
      </c>
      <c r="AA178" s="128"/>
    </row>
    <row r="179" spans="1:27">
      <c r="A179" s="16" t="s">
        <v>145</v>
      </c>
      <c r="B179" s="17"/>
      <c r="C179" s="16"/>
      <c r="D179" s="18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82"/>
      <c r="R179" s="19"/>
      <c r="S179" s="19"/>
      <c r="T179" s="19"/>
      <c r="U179" s="19"/>
      <c r="V179" s="19"/>
      <c r="Z179" t="str">
        <f>IF(Super[[#This Row],[TIPO]]="A",CONCATENATE(Super[[#This Row],[TIPO]],Super[[#This Row],[CTA]],Super[[#This Row],[ORD]]),CONCATENATE(Super[[#This Row],[TIPO]],Super[[#This Row],[CTA]],Super[[#This Row],[OBJ]]))</f>
        <v/>
      </c>
      <c r="AA179" s="128"/>
    </row>
    <row r="180" spans="1:27">
      <c r="A180" s="16" t="s">
        <v>145</v>
      </c>
      <c r="B180" s="17"/>
      <c r="C180" s="16"/>
      <c r="D180" s="18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82"/>
      <c r="R180" s="19"/>
      <c r="S180" s="19"/>
      <c r="T180" s="19"/>
      <c r="U180" s="19"/>
      <c r="V180" s="19"/>
      <c r="Z180" t="str">
        <f>IF(Super[[#This Row],[TIPO]]="A",CONCATENATE(Super[[#This Row],[TIPO]],Super[[#This Row],[CTA]],Super[[#This Row],[ORD]]),CONCATENATE(Super[[#This Row],[TIPO]],Super[[#This Row],[CTA]],Super[[#This Row],[OBJ]]))</f>
        <v/>
      </c>
      <c r="AA180" s="128"/>
    </row>
    <row r="181" spans="1:27">
      <c r="A181" s="16" t="s">
        <v>145</v>
      </c>
      <c r="B181" s="17"/>
      <c r="C181" s="16"/>
      <c r="D181" s="18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82"/>
      <c r="R181" s="19"/>
      <c r="S181" s="19"/>
      <c r="T181" s="19"/>
      <c r="U181" s="19"/>
      <c r="V181" s="19"/>
      <c r="Z181" t="str">
        <f>IF(Super[[#This Row],[TIPO]]="A",CONCATENATE(Super[[#This Row],[TIPO]],Super[[#This Row],[CTA]],Super[[#This Row],[ORD]]),CONCATENATE(Super[[#This Row],[TIPO]],Super[[#This Row],[CTA]],Super[[#This Row],[OBJ]]))</f>
        <v/>
      </c>
      <c r="AA181" s="128"/>
    </row>
    <row r="182" spans="1:27">
      <c r="A182" s="16" t="s">
        <v>145</v>
      </c>
      <c r="B182" s="17"/>
      <c r="C182" s="16"/>
      <c r="D182" s="18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82"/>
      <c r="R182" s="19"/>
      <c r="S182" s="19"/>
      <c r="T182" s="19"/>
      <c r="U182" s="19"/>
      <c r="V182" s="19"/>
      <c r="Z182" t="str">
        <f>IF(Super[[#This Row],[TIPO]]="A",CONCATENATE(Super[[#This Row],[TIPO]],Super[[#This Row],[CTA]],Super[[#This Row],[ORD]]),CONCATENATE(Super[[#This Row],[TIPO]],Super[[#This Row],[CTA]],Super[[#This Row],[OBJ]]))</f>
        <v/>
      </c>
      <c r="AA182" s="128"/>
    </row>
    <row r="183" spans="1:27">
      <c r="A183" s="16" t="s">
        <v>145</v>
      </c>
      <c r="B183" s="17"/>
      <c r="C183" s="16"/>
      <c r="D183" s="18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82"/>
      <c r="R183" s="19"/>
      <c r="S183" s="19"/>
      <c r="T183" s="19"/>
      <c r="U183" s="19"/>
      <c r="V183" s="19"/>
      <c r="Z183" t="str">
        <f>IF(Super[[#This Row],[TIPO]]="A",CONCATENATE(Super[[#This Row],[TIPO]],Super[[#This Row],[CTA]],Super[[#This Row],[ORD]]),CONCATENATE(Super[[#This Row],[TIPO]],Super[[#This Row],[CTA]],Super[[#This Row],[OBJ]]))</f>
        <v/>
      </c>
      <c r="AA183" s="128"/>
    </row>
    <row r="184" spans="1:27">
      <c r="A184" s="16" t="s">
        <v>145</v>
      </c>
      <c r="B184" s="17"/>
      <c r="C184" s="16"/>
      <c r="D184" s="18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82"/>
      <c r="R184" s="19"/>
      <c r="S184" s="19"/>
      <c r="T184" s="19"/>
      <c r="U184" s="19"/>
      <c r="V184" s="19"/>
      <c r="Z184" t="str">
        <f>IF(Super[[#This Row],[TIPO]]="A",CONCATENATE(Super[[#This Row],[TIPO]],Super[[#This Row],[CTA]],Super[[#This Row],[ORD]]),CONCATENATE(Super[[#This Row],[TIPO]],Super[[#This Row],[CTA]],Super[[#This Row],[OBJ]]))</f>
        <v/>
      </c>
      <c r="AA184" s="128"/>
    </row>
    <row r="185" spans="1:27" ht="22.5">
      <c r="A185" s="16" t="s">
        <v>146</v>
      </c>
      <c r="B185" s="17"/>
      <c r="C185" s="16"/>
      <c r="D185" s="18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82"/>
      <c r="R185" s="19"/>
      <c r="S185" s="19"/>
      <c r="T185" s="19"/>
      <c r="U185" s="20"/>
      <c r="V185" s="19"/>
      <c r="Z185" t="str">
        <f>IF(Super[[#This Row],[TIPO]]="A",CONCATENATE(Super[[#This Row],[TIPO]],Super[[#This Row],[CTA]],Super[[#This Row],[ORD]]),CONCATENATE(Super[[#This Row],[TIPO]],Super[[#This Row],[CTA]],Super[[#This Row],[OBJ]]))</f>
        <v/>
      </c>
      <c r="AA185" s="128"/>
    </row>
    <row r="186" spans="1:27" ht="22.5">
      <c r="A186" s="16" t="s">
        <v>146</v>
      </c>
      <c r="B186" s="17"/>
      <c r="C186" s="16"/>
      <c r="D186" s="18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82"/>
      <c r="R186" s="19"/>
      <c r="S186" s="19"/>
      <c r="T186" s="19"/>
      <c r="U186" s="20"/>
      <c r="V186" s="19"/>
      <c r="Z186" t="str">
        <f>IF(Super[[#This Row],[TIPO]]="A",CONCATENATE(Super[[#This Row],[TIPO]],Super[[#This Row],[CTA]],Super[[#This Row],[ORD]]),CONCATENATE(Super[[#This Row],[TIPO]],Super[[#This Row],[CTA]],Super[[#This Row],[OBJ]]))</f>
        <v/>
      </c>
      <c r="AA186" s="128"/>
    </row>
    <row r="187" spans="1:27" ht="22.5">
      <c r="A187" s="16" t="s">
        <v>146</v>
      </c>
      <c r="B187" s="17"/>
      <c r="C187" s="16"/>
      <c r="D187" s="18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82"/>
      <c r="R187" s="19"/>
      <c r="S187" s="19"/>
      <c r="T187" s="19"/>
      <c r="U187" s="20"/>
      <c r="V187" s="19"/>
      <c r="Z187" t="str">
        <f>IF(Super[[#This Row],[TIPO]]="A",CONCATENATE(Super[[#This Row],[TIPO]],Super[[#This Row],[CTA]],Super[[#This Row],[ORD]]),CONCATENATE(Super[[#This Row],[TIPO]],Super[[#This Row],[CTA]],Super[[#This Row],[OBJ]]))</f>
        <v/>
      </c>
      <c r="AA187" s="128"/>
    </row>
    <row r="188" spans="1:27" ht="22.5">
      <c r="A188" s="16" t="s">
        <v>146</v>
      </c>
      <c r="B188" s="17"/>
      <c r="C188" s="16"/>
      <c r="D188" s="18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82"/>
      <c r="R188" s="19"/>
      <c r="S188" s="19"/>
      <c r="T188" s="19"/>
      <c r="U188" s="20"/>
      <c r="V188" s="19"/>
      <c r="Z188" t="str">
        <f>IF(Super[[#This Row],[TIPO]]="A",CONCATENATE(Super[[#This Row],[TIPO]],Super[[#This Row],[CTA]],Super[[#This Row],[ORD]]),CONCATENATE(Super[[#This Row],[TIPO]],Super[[#This Row],[CTA]],Super[[#This Row],[OBJ]]))</f>
        <v/>
      </c>
      <c r="AA188" s="128"/>
    </row>
    <row r="189" spans="1:27" ht="22.5">
      <c r="A189" s="16" t="s">
        <v>146</v>
      </c>
      <c r="B189" s="17"/>
      <c r="C189" s="16"/>
      <c r="D189" s="18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82"/>
      <c r="R189" s="19"/>
      <c r="S189" s="19"/>
      <c r="T189" s="19"/>
      <c r="U189" s="20"/>
      <c r="V189" s="19"/>
      <c r="Z189" t="str">
        <f>IF(Super[[#This Row],[TIPO]]="A",CONCATENATE(Super[[#This Row],[TIPO]],Super[[#This Row],[CTA]],Super[[#This Row],[ORD]]),CONCATENATE(Super[[#This Row],[TIPO]],Super[[#This Row],[CTA]],Super[[#This Row],[OBJ]]))</f>
        <v/>
      </c>
      <c r="AA189" s="128"/>
    </row>
    <row r="190" spans="1:27" ht="22.5">
      <c r="A190" s="16" t="s">
        <v>146</v>
      </c>
      <c r="B190" s="17"/>
      <c r="C190" s="16"/>
      <c r="D190" s="18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82"/>
      <c r="R190" s="19"/>
      <c r="S190" s="19"/>
      <c r="T190" s="19"/>
      <c r="U190" s="20"/>
      <c r="V190" s="19"/>
      <c r="Z190" t="str">
        <f>IF(Super[[#This Row],[TIPO]]="A",CONCATENATE(Super[[#This Row],[TIPO]],Super[[#This Row],[CTA]],Super[[#This Row],[ORD]]),CONCATENATE(Super[[#This Row],[TIPO]],Super[[#This Row],[CTA]],Super[[#This Row],[OBJ]]))</f>
        <v/>
      </c>
      <c r="AA190" s="128"/>
    </row>
    <row r="191" spans="1:27" ht="22.5">
      <c r="A191" s="16" t="s">
        <v>146</v>
      </c>
      <c r="B191" s="17"/>
      <c r="C191" s="16"/>
      <c r="D191" s="18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82"/>
      <c r="R191" s="19"/>
      <c r="S191" s="19"/>
      <c r="T191" s="19"/>
      <c r="U191" s="20"/>
      <c r="V191" s="19"/>
      <c r="Z191" t="str">
        <f>IF(Super[[#This Row],[TIPO]]="A",CONCATENATE(Super[[#This Row],[TIPO]],Super[[#This Row],[CTA]],Super[[#This Row],[ORD]]),CONCATENATE(Super[[#This Row],[TIPO]],Super[[#This Row],[CTA]],Super[[#This Row],[OBJ]]))</f>
        <v/>
      </c>
      <c r="AA191" s="128"/>
    </row>
    <row r="192" spans="1:27" ht="22.5">
      <c r="A192" s="16" t="s">
        <v>146</v>
      </c>
      <c r="B192" s="17"/>
      <c r="C192" s="16"/>
      <c r="D192" s="18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82"/>
      <c r="R192" s="19"/>
      <c r="S192" s="19"/>
      <c r="T192" s="19"/>
      <c r="U192" s="19"/>
      <c r="V192" s="19"/>
      <c r="Z192" t="str">
        <f>IF(Super[[#This Row],[TIPO]]="A",CONCATENATE(Super[[#This Row],[TIPO]],Super[[#This Row],[CTA]],Super[[#This Row],[ORD]]),CONCATENATE(Super[[#This Row],[TIPO]],Super[[#This Row],[CTA]],Super[[#This Row],[OBJ]]))</f>
        <v/>
      </c>
      <c r="AA192" s="128"/>
    </row>
    <row r="193" spans="1:27" ht="22.5">
      <c r="A193" s="16" t="s">
        <v>146</v>
      </c>
      <c r="B193" s="17"/>
      <c r="C193" s="16"/>
      <c r="D193" s="18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82"/>
      <c r="R193" s="19"/>
      <c r="S193" s="19"/>
      <c r="T193" s="19"/>
      <c r="U193" s="19"/>
      <c r="V193" s="19"/>
      <c r="Z193" t="str">
        <f>IF(Super[[#This Row],[TIPO]]="A",CONCATENATE(Super[[#This Row],[TIPO]],Super[[#This Row],[CTA]],Super[[#This Row],[ORD]]),CONCATENATE(Super[[#This Row],[TIPO]],Super[[#This Row],[CTA]],Super[[#This Row],[OBJ]]))</f>
        <v/>
      </c>
      <c r="AA193" s="128"/>
    </row>
    <row r="194" spans="1:27" ht="22.5">
      <c r="A194" s="16" t="s">
        <v>146</v>
      </c>
      <c r="B194" s="17"/>
      <c r="C194" s="16"/>
      <c r="D194" s="18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82"/>
      <c r="R194" s="19"/>
      <c r="S194" s="19"/>
      <c r="T194" s="19"/>
      <c r="U194" s="19"/>
      <c r="V194" s="19"/>
      <c r="Z194" t="str">
        <f>IF(Super[[#This Row],[TIPO]]="A",CONCATENATE(Super[[#This Row],[TIPO]],Super[[#This Row],[CTA]],Super[[#This Row],[ORD]]),CONCATENATE(Super[[#This Row],[TIPO]],Super[[#This Row],[CTA]],Super[[#This Row],[OBJ]]))</f>
        <v/>
      </c>
      <c r="AA194" s="128"/>
    </row>
    <row r="195" spans="1:27" ht="22.5">
      <c r="A195" s="16" t="s">
        <v>146</v>
      </c>
      <c r="B195" s="17"/>
      <c r="C195" s="16"/>
      <c r="D195" s="18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82"/>
      <c r="R195" s="19"/>
      <c r="S195" s="19"/>
      <c r="T195" s="19"/>
      <c r="U195" s="19"/>
      <c r="V195" s="19"/>
      <c r="Z195" t="str">
        <f>IF(Super[[#This Row],[TIPO]]="A",CONCATENATE(Super[[#This Row],[TIPO]],Super[[#This Row],[CTA]],Super[[#This Row],[ORD]]),CONCATENATE(Super[[#This Row],[TIPO]],Super[[#This Row],[CTA]],Super[[#This Row],[OBJ]]))</f>
        <v/>
      </c>
      <c r="AA195" s="128"/>
    </row>
    <row r="196" spans="1:27" ht="22.5">
      <c r="A196" s="16" t="s">
        <v>146</v>
      </c>
      <c r="B196" s="17"/>
      <c r="C196" s="16"/>
      <c r="D196" s="18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82"/>
      <c r="R196" s="19"/>
      <c r="S196" s="19"/>
      <c r="T196" s="19"/>
      <c r="U196" s="19"/>
      <c r="V196" s="19"/>
      <c r="Z196" t="str">
        <f>IF(Super[[#This Row],[TIPO]]="A",CONCATENATE(Super[[#This Row],[TIPO]],Super[[#This Row],[CTA]],Super[[#This Row],[ORD]]),CONCATENATE(Super[[#This Row],[TIPO]],Super[[#This Row],[CTA]],Super[[#This Row],[OBJ]]))</f>
        <v/>
      </c>
      <c r="AA196" s="128"/>
    </row>
    <row r="197" spans="1:27" ht="22.5">
      <c r="A197" s="16" t="s">
        <v>146</v>
      </c>
      <c r="B197" s="17"/>
      <c r="C197" s="16"/>
      <c r="D197" s="18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82"/>
      <c r="R197" s="19"/>
      <c r="S197" s="19"/>
      <c r="T197" s="19"/>
      <c r="U197" s="19"/>
      <c r="V197" s="19"/>
      <c r="Z197" t="str">
        <f>IF(Super[[#This Row],[TIPO]]="A",CONCATENATE(Super[[#This Row],[TIPO]],Super[[#This Row],[CTA]],Super[[#This Row],[ORD]]),CONCATENATE(Super[[#This Row],[TIPO]],Super[[#This Row],[CTA]],Super[[#This Row],[OBJ]]))</f>
        <v/>
      </c>
      <c r="AA197" s="128"/>
    </row>
    <row r="198" spans="1:27" ht="22.5">
      <c r="A198" s="16" t="s">
        <v>146</v>
      </c>
      <c r="B198" s="17"/>
      <c r="C198" s="16"/>
      <c r="D198" s="18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82"/>
      <c r="R198" s="19"/>
      <c r="S198" s="19"/>
      <c r="T198" s="19"/>
      <c r="U198" s="19"/>
      <c r="V198" s="19"/>
      <c r="Z198" t="str">
        <f>IF(Super[[#This Row],[TIPO]]="A",CONCATENATE(Super[[#This Row],[TIPO]],Super[[#This Row],[CTA]],Super[[#This Row],[ORD]]),CONCATENATE(Super[[#This Row],[TIPO]],Super[[#This Row],[CTA]],Super[[#This Row],[OBJ]]))</f>
        <v/>
      </c>
      <c r="AA198" s="128"/>
    </row>
    <row r="199" spans="1:27" ht="22.5">
      <c r="A199" s="16" t="s">
        <v>146</v>
      </c>
      <c r="B199" s="17"/>
      <c r="C199" s="16"/>
      <c r="D199" s="18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82"/>
      <c r="R199" s="19"/>
      <c r="S199" s="19"/>
      <c r="T199" s="19"/>
      <c r="U199" s="19"/>
      <c r="V199" s="19"/>
      <c r="Z199" t="str">
        <f>IF(Super[[#This Row],[TIPO]]="A",CONCATENATE(Super[[#This Row],[TIPO]],Super[[#This Row],[CTA]],Super[[#This Row],[ORD]]),CONCATENATE(Super[[#This Row],[TIPO]],Super[[#This Row],[CTA]],Super[[#This Row],[OBJ]]))</f>
        <v/>
      </c>
      <c r="AA199" s="128"/>
    </row>
    <row r="200" spans="1:27" ht="22.5">
      <c r="A200" s="16" t="s">
        <v>146</v>
      </c>
      <c r="B200" s="17"/>
      <c r="C200" s="16"/>
      <c r="D200" s="18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82"/>
      <c r="R200" s="19"/>
      <c r="S200" s="19"/>
      <c r="T200" s="19"/>
      <c r="U200" s="19"/>
      <c r="V200" s="19"/>
      <c r="Z200" t="str">
        <f>IF(Super[[#This Row],[TIPO]]="A",CONCATENATE(Super[[#This Row],[TIPO]],Super[[#This Row],[CTA]],Super[[#This Row],[ORD]]),CONCATENATE(Super[[#This Row],[TIPO]],Super[[#This Row],[CTA]],Super[[#This Row],[OBJ]]))</f>
        <v/>
      </c>
      <c r="AA200" s="128"/>
    </row>
    <row r="201" spans="1:27" ht="22.5">
      <c r="A201" s="16" t="s">
        <v>146</v>
      </c>
      <c r="B201" s="17"/>
      <c r="C201" s="16"/>
      <c r="D201" s="18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82"/>
      <c r="R201" s="19"/>
      <c r="S201" s="19"/>
      <c r="T201" s="19"/>
      <c r="U201" s="19"/>
      <c r="V201" s="19"/>
      <c r="Z201" t="str">
        <f>IF(Super[[#This Row],[TIPO]]="A",CONCATENATE(Super[[#This Row],[TIPO]],Super[[#This Row],[CTA]],Super[[#This Row],[ORD]]),CONCATENATE(Super[[#This Row],[TIPO]],Super[[#This Row],[CTA]],Super[[#This Row],[OBJ]]))</f>
        <v/>
      </c>
      <c r="AA201" s="128"/>
    </row>
    <row r="202" spans="1:27" ht="22.5">
      <c r="A202" s="16" t="s">
        <v>146</v>
      </c>
      <c r="B202" s="17"/>
      <c r="C202" s="16"/>
      <c r="D202" s="18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82"/>
      <c r="R202" s="19"/>
      <c r="S202" s="19"/>
      <c r="T202" s="19"/>
      <c r="U202" s="19"/>
      <c r="V202" s="19"/>
      <c r="Z202" t="str">
        <f>IF(Super[[#This Row],[TIPO]]="A",CONCATENATE(Super[[#This Row],[TIPO]],Super[[#This Row],[CTA]],Super[[#This Row],[ORD]]),CONCATENATE(Super[[#This Row],[TIPO]],Super[[#This Row],[CTA]],Super[[#This Row],[OBJ]]))</f>
        <v/>
      </c>
      <c r="AA202" s="128"/>
    </row>
    <row r="203" spans="1:27" ht="22.5">
      <c r="A203" s="16" t="s">
        <v>146</v>
      </c>
      <c r="B203" s="17"/>
      <c r="C203" s="16"/>
      <c r="D203" s="18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82"/>
      <c r="R203" s="19"/>
      <c r="S203" s="19"/>
      <c r="T203" s="19"/>
      <c r="U203" s="19"/>
      <c r="V203" s="19"/>
      <c r="Z203" t="str">
        <f>IF(Super[[#This Row],[TIPO]]="A",CONCATENATE(Super[[#This Row],[TIPO]],Super[[#This Row],[CTA]],Super[[#This Row],[ORD]]),CONCATENATE(Super[[#This Row],[TIPO]],Super[[#This Row],[CTA]],Super[[#This Row],[OBJ]]))</f>
        <v/>
      </c>
      <c r="AA203" s="128"/>
    </row>
    <row r="204" spans="1:27" ht="22.5">
      <c r="A204" s="16" t="s">
        <v>146</v>
      </c>
      <c r="B204" s="17"/>
      <c r="C204" s="16"/>
      <c r="D204" s="18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82"/>
      <c r="R204" s="19"/>
      <c r="S204" s="19"/>
      <c r="T204" s="19"/>
      <c r="U204" s="19"/>
      <c r="V204" s="19"/>
      <c r="Z204" t="str">
        <f>IF(Super[[#This Row],[TIPO]]="A",CONCATENATE(Super[[#This Row],[TIPO]],Super[[#This Row],[CTA]],Super[[#This Row],[ORD]]),CONCATENATE(Super[[#This Row],[TIPO]],Super[[#This Row],[CTA]],Super[[#This Row],[OBJ]]))</f>
        <v/>
      </c>
      <c r="AA204" s="128"/>
    </row>
    <row r="205" spans="1:27" ht="22.5">
      <c r="A205" s="16" t="s">
        <v>146</v>
      </c>
      <c r="B205" s="17"/>
      <c r="C205" s="16"/>
      <c r="D205" s="18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82"/>
      <c r="R205" s="19"/>
      <c r="S205" s="19"/>
      <c r="T205" s="19"/>
      <c r="U205" s="19"/>
      <c r="V205" s="19"/>
      <c r="Z205" t="str">
        <f>IF(Super[[#This Row],[TIPO]]="A",CONCATENATE(Super[[#This Row],[TIPO]],Super[[#This Row],[CTA]],Super[[#This Row],[ORD]]),CONCATENATE(Super[[#This Row],[TIPO]],Super[[#This Row],[CTA]],Super[[#This Row],[OBJ]]))</f>
        <v/>
      </c>
      <c r="AA205" s="128"/>
    </row>
    <row r="206" spans="1:27" ht="22.5">
      <c r="A206" s="16" t="s">
        <v>146</v>
      </c>
      <c r="B206" s="17"/>
      <c r="C206" s="16"/>
      <c r="D206" s="18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82"/>
      <c r="R206" s="19"/>
      <c r="S206" s="19"/>
      <c r="T206" s="19"/>
      <c r="U206" s="19"/>
      <c r="V206" s="19"/>
      <c r="Z206" t="str">
        <f>IF(Super[[#This Row],[TIPO]]="A",CONCATENATE(Super[[#This Row],[TIPO]],Super[[#This Row],[CTA]],Super[[#This Row],[ORD]]),CONCATENATE(Super[[#This Row],[TIPO]],Super[[#This Row],[CTA]],Super[[#This Row],[OBJ]]))</f>
        <v/>
      </c>
      <c r="AA206" s="128"/>
    </row>
    <row r="207" spans="1:27" ht="22.5">
      <c r="A207" s="16" t="s">
        <v>146</v>
      </c>
      <c r="B207" s="17"/>
      <c r="C207" s="16"/>
      <c r="D207" s="18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82"/>
      <c r="R207" s="19"/>
      <c r="S207" s="19"/>
      <c r="T207" s="19"/>
      <c r="U207" s="19"/>
      <c r="V207" s="19"/>
      <c r="Z207" t="str">
        <f>IF(Super[[#This Row],[TIPO]]="A",CONCATENATE(Super[[#This Row],[TIPO]],Super[[#This Row],[CTA]],Super[[#This Row],[ORD]]),CONCATENATE(Super[[#This Row],[TIPO]],Super[[#This Row],[CTA]],Super[[#This Row],[OBJ]]))</f>
        <v/>
      </c>
      <c r="AA207" s="128"/>
    </row>
    <row r="208" spans="1:27">
      <c r="A208" s="16" t="s">
        <v>147</v>
      </c>
      <c r="B208" s="17"/>
      <c r="C208" s="16"/>
      <c r="D208" s="18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82"/>
      <c r="R208" s="19"/>
      <c r="S208" s="19"/>
      <c r="T208" s="19"/>
      <c r="U208" s="20"/>
      <c r="V208" s="19"/>
      <c r="Z208" t="str">
        <f>IF(Super[[#This Row],[TIPO]]="A",CONCATENATE(Super[[#This Row],[TIPO]],Super[[#This Row],[CTA]],Super[[#This Row],[ORD]]),CONCATENATE(Super[[#This Row],[TIPO]],Super[[#This Row],[CTA]],Super[[#This Row],[OBJ]]))</f>
        <v/>
      </c>
      <c r="AA208" s="128"/>
    </row>
    <row r="209" spans="1:27">
      <c r="A209" s="16" t="s">
        <v>147</v>
      </c>
      <c r="B209" s="17"/>
      <c r="C209" s="16"/>
      <c r="D209" s="18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82"/>
      <c r="R209" s="19"/>
      <c r="S209" s="19"/>
      <c r="T209" s="19"/>
      <c r="U209" s="20"/>
      <c r="V209" s="19"/>
      <c r="Z209" t="str">
        <f>IF(Super[[#This Row],[TIPO]]="A",CONCATENATE(Super[[#This Row],[TIPO]],Super[[#This Row],[CTA]],Super[[#This Row],[ORD]]),CONCATENATE(Super[[#This Row],[TIPO]],Super[[#This Row],[CTA]],Super[[#This Row],[OBJ]]))</f>
        <v/>
      </c>
      <c r="AA209" s="128"/>
    </row>
    <row r="210" spans="1:27">
      <c r="A210" s="16" t="s">
        <v>147</v>
      </c>
      <c r="B210" s="17"/>
      <c r="C210" s="16"/>
      <c r="D210" s="18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82"/>
      <c r="R210" s="19"/>
      <c r="S210" s="19"/>
      <c r="T210" s="19"/>
      <c r="U210" s="20"/>
      <c r="V210" s="19"/>
      <c r="Z210" t="str">
        <f>IF(Super[[#This Row],[TIPO]]="A",CONCATENATE(Super[[#This Row],[TIPO]],Super[[#This Row],[CTA]],Super[[#This Row],[ORD]]),CONCATENATE(Super[[#This Row],[TIPO]],Super[[#This Row],[CTA]],Super[[#This Row],[OBJ]]))</f>
        <v/>
      </c>
      <c r="AA210" s="128"/>
    </row>
    <row r="211" spans="1:27">
      <c r="A211" s="16" t="s">
        <v>147</v>
      </c>
      <c r="B211" s="17"/>
      <c r="C211" s="16"/>
      <c r="D211" s="18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82"/>
      <c r="R211" s="19"/>
      <c r="S211" s="19"/>
      <c r="T211" s="19"/>
      <c r="U211" s="20"/>
      <c r="V211" s="19"/>
      <c r="Z211" t="str">
        <f>IF(Super[[#This Row],[TIPO]]="A",CONCATENATE(Super[[#This Row],[TIPO]],Super[[#This Row],[CTA]],Super[[#This Row],[ORD]]),CONCATENATE(Super[[#This Row],[TIPO]],Super[[#This Row],[CTA]],Super[[#This Row],[OBJ]]))</f>
        <v/>
      </c>
      <c r="AA211" s="128"/>
    </row>
    <row r="212" spans="1:27">
      <c r="A212" s="16" t="s">
        <v>147</v>
      </c>
      <c r="B212" s="17"/>
      <c r="C212" s="16"/>
      <c r="D212" s="18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82"/>
      <c r="R212" s="19"/>
      <c r="S212" s="19"/>
      <c r="T212" s="19"/>
      <c r="U212" s="20"/>
      <c r="V212" s="19"/>
      <c r="Z212" t="str">
        <f>IF(Super[[#This Row],[TIPO]]="A",CONCATENATE(Super[[#This Row],[TIPO]],Super[[#This Row],[CTA]],Super[[#This Row],[ORD]]),CONCATENATE(Super[[#This Row],[TIPO]],Super[[#This Row],[CTA]],Super[[#This Row],[OBJ]]))</f>
        <v/>
      </c>
      <c r="AA212" s="128"/>
    </row>
    <row r="213" spans="1:27">
      <c r="A213" s="16" t="s">
        <v>147</v>
      </c>
      <c r="B213" s="17"/>
      <c r="C213" s="16"/>
      <c r="D213" s="18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82"/>
      <c r="R213" s="19"/>
      <c r="S213" s="19"/>
      <c r="T213" s="19"/>
      <c r="U213" s="20"/>
      <c r="V213" s="19"/>
      <c r="Z213" t="str">
        <f>IF(Super[[#This Row],[TIPO]]="A",CONCATENATE(Super[[#This Row],[TIPO]],Super[[#This Row],[CTA]],Super[[#This Row],[ORD]]),CONCATENATE(Super[[#This Row],[TIPO]],Super[[#This Row],[CTA]],Super[[#This Row],[OBJ]]))</f>
        <v/>
      </c>
      <c r="AA213" s="128"/>
    </row>
    <row r="214" spans="1:27">
      <c r="A214" s="16" t="s">
        <v>147</v>
      </c>
      <c r="B214" s="17"/>
      <c r="C214" s="16"/>
      <c r="D214" s="18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82"/>
      <c r="R214" s="19"/>
      <c r="S214" s="19"/>
      <c r="T214" s="19"/>
      <c r="U214" s="20"/>
      <c r="V214" s="19"/>
      <c r="Z214" t="str">
        <f>IF(Super[[#This Row],[TIPO]]="A",CONCATENATE(Super[[#This Row],[TIPO]],Super[[#This Row],[CTA]],Super[[#This Row],[ORD]]),CONCATENATE(Super[[#This Row],[TIPO]],Super[[#This Row],[CTA]],Super[[#This Row],[OBJ]]))</f>
        <v/>
      </c>
      <c r="AA214" s="128"/>
    </row>
    <row r="215" spans="1:27">
      <c r="A215" s="16" t="s">
        <v>147</v>
      </c>
      <c r="B215" s="17"/>
      <c r="C215" s="16"/>
      <c r="D215" s="18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82"/>
      <c r="R215" s="19"/>
      <c r="S215" s="19"/>
      <c r="T215" s="19"/>
      <c r="U215" s="19"/>
      <c r="V215" s="19"/>
      <c r="Z215" t="str">
        <f>IF(Super[[#This Row],[TIPO]]="A",CONCATENATE(Super[[#This Row],[TIPO]],Super[[#This Row],[CTA]],Super[[#This Row],[ORD]]),CONCATENATE(Super[[#This Row],[TIPO]],Super[[#This Row],[CTA]],Super[[#This Row],[OBJ]]))</f>
        <v/>
      </c>
      <c r="AA215" s="128"/>
    </row>
    <row r="216" spans="1:27">
      <c r="A216" s="16" t="s">
        <v>147</v>
      </c>
      <c r="B216" s="17"/>
      <c r="C216" s="16"/>
      <c r="D216" s="18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82"/>
      <c r="R216" s="19"/>
      <c r="S216" s="19"/>
      <c r="T216" s="19"/>
      <c r="U216" s="19"/>
      <c r="V216" s="19"/>
      <c r="Z216" t="str">
        <f>IF(Super[[#This Row],[TIPO]]="A",CONCATENATE(Super[[#This Row],[TIPO]],Super[[#This Row],[CTA]],Super[[#This Row],[ORD]]),CONCATENATE(Super[[#This Row],[TIPO]],Super[[#This Row],[CTA]],Super[[#This Row],[OBJ]]))</f>
        <v/>
      </c>
      <c r="AA216" s="128"/>
    </row>
    <row r="217" spans="1:27">
      <c r="A217" s="16" t="s">
        <v>147</v>
      </c>
      <c r="B217" s="17"/>
      <c r="C217" s="16"/>
      <c r="D217" s="18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82"/>
      <c r="R217" s="19"/>
      <c r="S217" s="19"/>
      <c r="T217" s="19"/>
      <c r="U217" s="19"/>
      <c r="V217" s="19"/>
      <c r="Z217" t="str">
        <f>IF(Super[[#This Row],[TIPO]]="A",CONCATENATE(Super[[#This Row],[TIPO]],Super[[#This Row],[CTA]],Super[[#This Row],[ORD]]),CONCATENATE(Super[[#This Row],[TIPO]],Super[[#This Row],[CTA]],Super[[#This Row],[OBJ]]))</f>
        <v/>
      </c>
      <c r="AA217" s="128"/>
    </row>
    <row r="218" spans="1:27">
      <c r="A218" s="16" t="s">
        <v>147</v>
      </c>
      <c r="B218" s="17"/>
      <c r="C218" s="16"/>
      <c r="D218" s="18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82"/>
      <c r="R218" s="19"/>
      <c r="S218" s="19"/>
      <c r="T218" s="19"/>
      <c r="U218" s="19"/>
      <c r="V218" s="19"/>
      <c r="Z218" t="str">
        <f>IF(Super[[#This Row],[TIPO]]="A",CONCATENATE(Super[[#This Row],[TIPO]],Super[[#This Row],[CTA]],Super[[#This Row],[ORD]]),CONCATENATE(Super[[#This Row],[TIPO]],Super[[#This Row],[CTA]],Super[[#This Row],[OBJ]]))</f>
        <v/>
      </c>
      <c r="AA218" s="128"/>
    </row>
    <row r="219" spans="1:27">
      <c r="A219" s="16" t="s">
        <v>147</v>
      </c>
      <c r="B219" s="17"/>
      <c r="C219" s="16"/>
      <c r="D219" s="18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82"/>
      <c r="R219" s="19"/>
      <c r="S219" s="19"/>
      <c r="T219" s="19"/>
      <c r="U219" s="19"/>
      <c r="V219" s="19"/>
      <c r="Z219" t="str">
        <f>IF(Super[[#This Row],[TIPO]]="A",CONCATENATE(Super[[#This Row],[TIPO]],Super[[#This Row],[CTA]],Super[[#This Row],[ORD]]),CONCATENATE(Super[[#This Row],[TIPO]],Super[[#This Row],[CTA]],Super[[#This Row],[OBJ]]))</f>
        <v/>
      </c>
      <c r="AA219" s="128"/>
    </row>
    <row r="220" spans="1:27">
      <c r="A220" s="16" t="s">
        <v>147</v>
      </c>
      <c r="B220" s="17"/>
      <c r="C220" s="16"/>
      <c r="D220" s="18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82"/>
      <c r="R220" s="19"/>
      <c r="S220" s="19"/>
      <c r="T220" s="19"/>
      <c r="U220" s="19"/>
      <c r="V220" s="19"/>
      <c r="Z220" t="str">
        <f>IF(Super[[#This Row],[TIPO]]="A",CONCATENATE(Super[[#This Row],[TIPO]],Super[[#This Row],[CTA]],Super[[#This Row],[ORD]]),CONCATENATE(Super[[#This Row],[TIPO]],Super[[#This Row],[CTA]],Super[[#This Row],[OBJ]]))</f>
        <v/>
      </c>
      <c r="AA220" s="128"/>
    </row>
    <row r="221" spans="1:27">
      <c r="A221" s="16" t="s">
        <v>147</v>
      </c>
      <c r="B221" s="17"/>
      <c r="C221" s="16"/>
      <c r="D221" s="18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82"/>
      <c r="R221" s="19"/>
      <c r="S221" s="19"/>
      <c r="T221" s="19"/>
      <c r="U221" s="19"/>
      <c r="V221" s="19"/>
      <c r="Z221" t="str">
        <f>IF(Super[[#This Row],[TIPO]]="A",CONCATENATE(Super[[#This Row],[TIPO]],Super[[#This Row],[CTA]],Super[[#This Row],[ORD]]),CONCATENATE(Super[[#This Row],[TIPO]],Super[[#This Row],[CTA]],Super[[#This Row],[OBJ]]))</f>
        <v/>
      </c>
      <c r="AA221" s="128"/>
    </row>
    <row r="222" spans="1:27">
      <c r="A222" s="16" t="s">
        <v>147</v>
      </c>
      <c r="B222" s="17"/>
      <c r="C222" s="16"/>
      <c r="D222" s="18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82"/>
      <c r="R222" s="19"/>
      <c r="S222" s="19"/>
      <c r="T222" s="19"/>
      <c r="U222" s="19"/>
      <c r="V222" s="19"/>
      <c r="Z222" t="str">
        <f>IF(Super[[#This Row],[TIPO]]="A",CONCATENATE(Super[[#This Row],[TIPO]],Super[[#This Row],[CTA]],Super[[#This Row],[ORD]]),CONCATENATE(Super[[#This Row],[TIPO]],Super[[#This Row],[CTA]],Super[[#This Row],[OBJ]]))</f>
        <v/>
      </c>
      <c r="AA222" s="128"/>
    </row>
    <row r="223" spans="1:27">
      <c r="A223" s="16" t="s">
        <v>147</v>
      </c>
      <c r="B223" s="17"/>
      <c r="C223" s="16"/>
      <c r="D223" s="18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82"/>
      <c r="R223" s="19"/>
      <c r="S223" s="19"/>
      <c r="T223" s="19"/>
      <c r="U223" s="19"/>
      <c r="V223" s="19"/>
      <c r="Z223" t="str">
        <f>IF(Super[[#This Row],[TIPO]]="A",CONCATENATE(Super[[#This Row],[TIPO]],Super[[#This Row],[CTA]],Super[[#This Row],[ORD]]),CONCATENATE(Super[[#This Row],[TIPO]],Super[[#This Row],[CTA]],Super[[#This Row],[OBJ]]))</f>
        <v/>
      </c>
      <c r="AA223" s="128"/>
    </row>
    <row r="224" spans="1:27">
      <c r="A224" s="16" t="s">
        <v>147</v>
      </c>
      <c r="B224" s="17"/>
      <c r="C224" s="16"/>
      <c r="D224" s="18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82"/>
      <c r="R224" s="19"/>
      <c r="S224" s="19"/>
      <c r="T224" s="19"/>
      <c r="U224" s="19"/>
      <c r="V224" s="19"/>
      <c r="Z224" t="str">
        <f>IF(Super[[#This Row],[TIPO]]="A",CONCATENATE(Super[[#This Row],[TIPO]],Super[[#This Row],[CTA]],Super[[#This Row],[ORD]]),CONCATENATE(Super[[#This Row],[TIPO]],Super[[#This Row],[CTA]],Super[[#This Row],[OBJ]]))</f>
        <v/>
      </c>
      <c r="AA224" s="128"/>
    </row>
    <row r="225" spans="1:27">
      <c r="A225" s="16" t="s">
        <v>147</v>
      </c>
      <c r="B225" s="17"/>
      <c r="C225" s="16"/>
      <c r="D225" s="18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82"/>
      <c r="R225" s="19"/>
      <c r="S225" s="19"/>
      <c r="T225" s="19"/>
      <c r="U225" s="19"/>
      <c r="V225" s="19"/>
      <c r="Z225" t="str">
        <f>IF(Super[[#This Row],[TIPO]]="A",CONCATENATE(Super[[#This Row],[TIPO]],Super[[#This Row],[CTA]],Super[[#This Row],[ORD]]),CONCATENATE(Super[[#This Row],[TIPO]],Super[[#This Row],[CTA]],Super[[#This Row],[OBJ]]))</f>
        <v/>
      </c>
      <c r="AA225" s="128"/>
    </row>
    <row r="226" spans="1:27">
      <c r="A226" s="16" t="s">
        <v>147</v>
      </c>
      <c r="B226" s="17"/>
      <c r="C226" s="16"/>
      <c r="D226" s="18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82"/>
      <c r="R226" s="19"/>
      <c r="S226" s="19"/>
      <c r="T226" s="19"/>
      <c r="U226" s="19"/>
      <c r="V226" s="19"/>
      <c r="Z226" t="str">
        <f>IF(Super[[#This Row],[TIPO]]="A",CONCATENATE(Super[[#This Row],[TIPO]],Super[[#This Row],[CTA]],Super[[#This Row],[ORD]]),CONCATENATE(Super[[#This Row],[TIPO]],Super[[#This Row],[CTA]],Super[[#This Row],[OBJ]]))</f>
        <v/>
      </c>
      <c r="AA226" s="128"/>
    </row>
    <row r="227" spans="1:27">
      <c r="A227" s="16" t="s">
        <v>147</v>
      </c>
      <c r="B227" s="17"/>
      <c r="C227" s="16"/>
      <c r="D227" s="18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82"/>
      <c r="R227" s="19"/>
      <c r="S227" s="19"/>
      <c r="T227" s="19"/>
      <c r="U227" s="19"/>
      <c r="V227" s="19"/>
      <c r="Z227" t="str">
        <f>IF(Super[[#This Row],[TIPO]]="A",CONCATENATE(Super[[#This Row],[TIPO]],Super[[#This Row],[CTA]],Super[[#This Row],[ORD]]),CONCATENATE(Super[[#This Row],[TIPO]],Super[[#This Row],[CTA]],Super[[#This Row],[OBJ]]))</f>
        <v/>
      </c>
      <c r="AA227" s="128"/>
    </row>
    <row r="228" spans="1:27">
      <c r="A228" s="16" t="s">
        <v>147</v>
      </c>
      <c r="B228" s="17"/>
      <c r="C228" s="16"/>
      <c r="D228" s="18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82"/>
      <c r="R228" s="19"/>
      <c r="S228" s="19"/>
      <c r="T228" s="19"/>
      <c r="U228" s="19"/>
      <c r="V228" s="19"/>
      <c r="Z228" t="str">
        <f>IF(Super[[#This Row],[TIPO]]="A",CONCATENATE(Super[[#This Row],[TIPO]],Super[[#This Row],[CTA]],Super[[#This Row],[ORD]]),CONCATENATE(Super[[#This Row],[TIPO]],Super[[#This Row],[CTA]],Super[[#This Row],[OBJ]]))</f>
        <v/>
      </c>
      <c r="AA228" s="128"/>
    </row>
    <row r="229" spans="1:27">
      <c r="A229" s="16" t="s">
        <v>147</v>
      </c>
      <c r="B229" s="17"/>
      <c r="C229" s="16"/>
      <c r="D229" s="18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82"/>
      <c r="R229" s="19"/>
      <c r="S229" s="19"/>
      <c r="T229" s="19"/>
      <c r="U229" s="19"/>
      <c r="V229" s="19"/>
      <c r="Z229" t="str">
        <f>IF(Super[[#This Row],[TIPO]]="A",CONCATENATE(Super[[#This Row],[TIPO]],Super[[#This Row],[CTA]],Super[[#This Row],[ORD]]),CONCATENATE(Super[[#This Row],[TIPO]],Super[[#This Row],[CTA]],Super[[#This Row],[OBJ]]))</f>
        <v/>
      </c>
      <c r="AA229" s="128"/>
    </row>
    <row r="230" spans="1:27">
      <c r="A230" s="16" t="s">
        <v>147</v>
      </c>
      <c r="B230" s="17"/>
      <c r="C230" s="16"/>
      <c r="D230" s="18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82"/>
      <c r="R230" s="19"/>
      <c r="S230" s="19"/>
      <c r="T230" s="19"/>
      <c r="U230" s="19"/>
      <c r="V230" s="19"/>
      <c r="Z230" t="str">
        <f>IF(Super[[#This Row],[TIPO]]="A",CONCATENATE(Super[[#This Row],[TIPO]],Super[[#This Row],[CTA]],Super[[#This Row],[ORD]]),CONCATENATE(Super[[#This Row],[TIPO]],Super[[#This Row],[CTA]],Super[[#This Row],[OBJ]]))</f>
        <v/>
      </c>
      <c r="AA230" s="128"/>
    </row>
    <row r="231" spans="1:27" ht="22.5">
      <c r="A231" s="16" t="s">
        <v>148</v>
      </c>
      <c r="B231" s="17"/>
      <c r="C231" s="16"/>
      <c r="D231" s="18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82"/>
      <c r="R231" s="19"/>
      <c r="S231" s="19"/>
      <c r="T231" s="19"/>
      <c r="U231" s="20"/>
      <c r="V231" s="19"/>
      <c r="Z231" t="str">
        <f>IF(Super[[#This Row],[TIPO]]="A",CONCATENATE(Super[[#This Row],[TIPO]],Super[[#This Row],[CTA]],Super[[#This Row],[ORD]]),CONCATENATE(Super[[#This Row],[TIPO]],Super[[#This Row],[CTA]],Super[[#This Row],[OBJ]]))</f>
        <v/>
      </c>
      <c r="AA231" s="128"/>
    </row>
    <row r="232" spans="1:27" ht="22.5">
      <c r="A232" s="16" t="s">
        <v>148</v>
      </c>
      <c r="B232" s="17"/>
      <c r="C232" s="16"/>
      <c r="D232" s="18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82"/>
      <c r="R232" s="19"/>
      <c r="S232" s="19"/>
      <c r="T232" s="19"/>
      <c r="U232" s="20"/>
      <c r="V232" s="19"/>
      <c r="Z232" t="str">
        <f>IF(Super[[#This Row],[TIPO]]="A",CONCATENATE(Super[[#This Row],[TIPO]],Super[[#This Row],[CTA]],Super[[#This Row],[ORD]]),CONCATENATE(Super[[#This Row],[TIPO]],Super[[#This Row],[CTA]],Super[[#This Row],[OBJ]]))</f>
        <v/>
      </c>
      <c r="AA232" s="128"/>
    </row>
    <row r="233" spans="1:27" ht="22.5">
      <c r="A233" s="16" t="s">
        <v>148</v>
      </c>
      <c r="B233" s="17"/>
      <c r="C233" s="16"/>
      <c r="D233" s="18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82"/>
      <c r="R233" s="19"/>
      <c r="S233" s="19"/>
      <c r="T233" s="19"/>
      <c r="U233" s="20"/>
      <c r="V233" s="19"/>
      <c r="Z233" t="str">
        <f>IF(Super[[#This Row],[TIPO]]="A",CONCATENATE(Super[[#This Row],[TIPO]],Super[[#This Row],[CTA]],Super[[#This Row],[ORD]]),CONCATENATE(Super[[#This Row],[TIPO]],Super[[#This Row],[CTA]],Super[[#This Row],[OBJ]]))</f>
        <v/>
      </c>
      <c r="AA233" s="128"/>
    </row>
    <row r="234" spans="1:27" ht="22.5">
      <c r="A234" s="16" t="s">
        <v>148</v>
      </c>
      <c r="B234" s="17"/>
      <c r="C234" s="16"/>
      <c r="D234" s="18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82"/>
      <c r="R234" s="19"/>
      <c r="S234" s="19"/>
      <c r="T234" s="19"/>
      <c r="U234" s="20"/>
      <c r="V234" s="19"/>
      <c r="Z234" t="str">
        <f>IF(Super[[#This Row],[TIPO]]="A",CONCATENATE(Super[[#This Row],[TIPO]],Super[[#This Row],[CTA]],Super[[#This Row],[ORD]]),CONCATENATE(Super[[#This Row],[TIPO]],Super[[#This Row],[CTA]],Super[[#This Row],[OBJ]]))</f>
        <v/>
      </c>
      <c r="AA234" s="128"/>
    </row>
    <row r="235" spans="1:27" ht="22.5">
      <c r="A235" s="16" t="s">
        <v>148</v>
      </c>
      <c r="B235" s="17"/>
      <c r="C235" s="16"/>
      <c r="D235" s="18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82"/>
      <c r="R235" s="19"/>
      <c r="S235" s="19"/>
      <c r="T235" s="19"/>
      <c r="U235" s="20"/>
      <c r="V235" s="19"/>
      <c r="Z235" t="str">
        <f>IF(Super[[#This Row],[TIPO]]="A",CONCATENATE(Super[[#This Row],[TIPO]],Super[[#This Row],[CTA]],Super[[#This Row],[ORD]]),CONCATENATE(Super[[#This Row],[TIPO]],Super[[#This Row],[CTA]],Super[[#This Row],[OBJ]]))</f>
        <v/>
      </c>
      <c r="AA235" s="128"/>
    </row>
    <row r="236" spans="1:27" ht="22.5">
      <c r="A236" s="16" t="s">
        <v>148</v>
      </c>
      <c r="B236" s="17"/>
      <c r="C236" s="16"/>
      <c r="D236" s="18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82"/>
      <c r="R236" s="19"/>
      <c r="S236" s="19"/>
      <c r="T236" s="19"/>
      <c r="U236" s="20"/>
      <c r="V236" s="19"/>
      <c r="Z236" t="str">
        <f>IF(Super[[#This Row],[TIPO]]="A",CONCATENATE(Super[[#This Row],[TIPO]],Super[[#This Row],[CTA]],Super[[#This Row],[ORD]]),CONCATENATE(Super[[#This Row],[TIPO]],Super[[#This Row],[CTA]],Super[[#This Row],[OBJ]]))</f>
        <v/>
      </c>
      <c r="AA236" s="128"/>
    </row>
    <row r="237" spans="1:27" ht="22.5">
      <c r="A237" s="16" t="s">
        <v>148</v>
      </c>
      <c r="B237" s="17"/>
      <c r="C237" s="16"/>
      <c r="D237" s="18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82"/>
      <c r="R237" s="19"/>
      <c r="S237" s="19"/>
      <c r="T237" s="19"/>
      <c r="U237" s="20"/>
      <c r="V237" s="19"/>
      <c r="Z237" t="str">
        <f>IF(Super[[#This Row],[TIPO]]="A",CONCATENATE(Super[[#This Row],[TIPO]],Super[[#This Row],[CTA]],Super[[#This Row],[ORD]]),CONCATENATE(Super[[#This Row],[TIPO]],Super[[#This Row],[CTA]],Super[[#This Row],[OBJ]]))</f>
        <v/>
      </c>
      <c r="AA237" s="128"/>
    </row>
    <row r="238" spans="1:27" ht="22.5">
      <c r="A238" s="16" t="s">
        <v>148</v>
      </c>
      <c r="B238" s="17"/>
      <c r="C238" s="16"/>
      <c r="D238" s="18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82"/>
      <c r="R238" s="19"/>
      <c r="S238" s="19"/>
      <c r="T238" s="19"/>
      <c r="U238" s="19"/>
      <c r="V238" s="19"/>
      <c r="Z238" t="str">
        <f>IF(Super[[#This Row],[TIPO]]="A",CONCATENATE(Super[[#This Row],[TIPO]],Super[[#This Row],[CTA]],Super[[#This Row],[ORD]]),CONCATENATE(Super[[#This Row],[TIPO]],Super[[#This Row],[CTA]],Super[[#This Row],[OBJ]]))</f>
        <v/>
      </c>
      <c r="AA238" s="128"/>
    </row>
    <row r="239" spans="1:27" ht="22.5">
      <c r="A239" s="16" t="s">
        <v>148</v>
      </c>
      <c r="B239" s="17"/>
      <c r="C239" s="16"/>
      <c r="D239" s="18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82"/>
      <c r="R239" s="19"/>
      <c r="S239" s="19"/>
      <c r="T239" s="19"/>
      <c r="U239" s="19"/>
      <c r="V239" s="19"/>
      <c r="Z239" t="str">
        <f>IF(Super[[#This Row],[TIPO]]="A",CONCATENATE(Super[[#This Row],[TIPO]],Super[[#This Row],[CTA]],Super[[#This Row],[ORD]]),CONCATENATE(Super[[#This Row],[TIPO]],Super[[#This Row],[CTA]],Super[[#This Row],[OBJ]]))</f>
        <v/>
      </c>
      <c r="AA239" s="128"/>
    </row>
    <row r="240" spans="1:27" ht="22.5">
      <c r="A240" s="16" t="s">
        <v>148</v>
      </c>
      <c r="B240" s="17"/>
      <c r="C240" s="16"/>
      <c r="D240" s="18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82"/>
      <c r="R240" s="19"/>
      <c r="S240" s="19"/>
      <c r="T240" s="19"/>
      <c r="U240" s="19"/>
      <c r="V240" s="19"/>
      <c r="Z240" t="str">
        <f>IF(Super[[#This Row],[TIPO]]="A",CONCATENATE(Super[[#This Row],[TIPO]],Super[[#This Row],[CTA]],Super[[#This Row],[ORD]]),CONCATENATE(Super[[#This Row],[TIPO]],Super[[#This Row],[CTA]],Super[[#This Row],[OBJ]]))</f>
        <v/>
      </c>
      <c r="AA240" s="128"/>
    </row>
    <row r="241" spans="1:27" ht="22.5">
      <c r="A241" s="16" t="s">
        <v>148</v>
      </c>
      <c r="B241" s="17"/>
      <c r="C241" s="16"/>
      <c r="D241" s="18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82"/>
      <c r="R241" s="19"/>
      <c r="S241" s="19"/>
      <c r="T241" s="19"/>
      <c r="U241" s="19"/>
      <c r="V241" s="19"/>
      <c r="Z241" t="str">
        <f>IF(Super[[#This Row],[TIPO]]="A",CONCATENATE(Super[[#This Row],[TIPO]],Super[[#This Row],[CTA]],Super[[#This Row],[ORD]]),CONCATENATE(Super[[#This Row],[TIPO]],Super[[#This Row],[CTA]],Super[[#This Row],[OBJ]]))</f>
        <v/>
      </c>
      <c r="AA241" s="128"/>
    </row>
    <row r="242" spans="1:27" ht="22.5">
      <c r="A242" s="16" t="s">
        <v>148</v>
      </c>
      <c r="B242" s="17"/>
      <c r="C242" s="16"/>
      <c r="D242" s="18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82"/>
      <c r="R242" s="19"/>
      <c r="S242" s="19"/>
      <c r="T242" s="19"/>
      <c r="U242" s="19"/>
      <c r="V242" s="19"/>
      <c r="Z242" t="str">
        <f>IF(Super[[#This Row],[TIPO]]="A",CONCATENATE(Super[[#This Row],[TIPO]],Super[[#This Row],[CTA]],Super[[#This Row],[ORD]]),CONCATENATE(Super[[#This Row],[TIPO]],Super[[#This Row],[CTA]],Super[[#This Row],[OBJ]]))</f>
        <v/>
      </c>
      <c r="AA242" s="128"/>
    </row>
    <row r="243" spans="1:27" ht="22.5">
      <c r="A243" s="16" t="s">
        <v>148</v>
      </c>
      <c r="B243" s="17"/>
      <c r="C243" s="16"/>
      <c r="D243" s="18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82"/>
      <c r="R243" s="19"/>
      <c r="S243" s="19"/>
      <c r="T243" s="19"/>
      <c r="U243" s="19"/>
      <c r="V243" s="19"/>
      <c r="Z243" t="str">
        <f>IF(Super[[#This Row],[TIPO]]="A",CONCATENATE(Super[[#This Row],[TIPO]],Super[[#This Row],[CTA]],Super[[#This Row],[ORD]]),CONCATENATE(Super[[#This Row],[TIPO]],Super[[#This Row],[CTA]],Super[[#This Row],[OBJ]]))</f>
        <v/>
      </c>
      <c r="AA243" s="128"/>
    </row>
    <row r="244" spans="1:27" ht="22.5">
      <c r="A244" s="16" t="s">
        <v>148</v>
      </c>
      <c r="B244" s="17"/>
      <c r="C244" s="16"/>
      <c r="D244" s="18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82"/>
      <c r="R244" s="19"/>
      <c r="S244" s="19"/>
      <c r="T244" s="19"/>
      <c r="U244" s="19"/>
      <c r="V244" s="19"/>
      <c r="Z244" t="str">
        <f>IF(Super[[#This Row],[TIPO]]="A",CONCATENATE(Super[[#This Row],[TIPO]],Super[[#This Row],[CTA]],Super[[#This Row],[ORD]]),CONCATENATE(Super[[#This Row],[TIPO]],Super[[#This Row],[CTA]],Super[[#This Row],[OBJ]]))</f>
        <v/>
      </c>
      <c r="AA244" s="128"/>
    </row>
    <row r="245" spans="1:27" ht="22.5">
      <c r="A245" s="16" t="s">
        <v>148</v>
      </c>
      <c r="B245" s="17"/>
      <c r="C245" s="16"/>
      <c r="D245" s="18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82"/>
      <c r="R245" s="19"/>
      <c r="S245" s="19"/>
      <c r="T245" s="19"/>
      <c r="U245" s="19"/>
      <c r="V245" s="19"/>
      <c r="Z245" t="str">
        <f>IF(Super[[#This Row],[TIPO]]="A",CONCATENATE(Super[[#This Row],[TIPO]],Super[[#This Row],[CTA]],Super[[#This Row],[ORD]]),CONCATENATE(Super[[#This Row],[TIPO]],Super[[#This Row],[CTA]],Super[[#This Row],[OBJ]]))</f>
        <v/>
      </c>
      <c r="AA245" s="128"/>
    </row>
    <row r="246" spans="1:27" ht="22.5">
      <c r="A246" s="16" t="s">
        <v>148</v>
      </c>
      <c r="B246" s="17"/>
      <c r="C246" s="16"/>
      <c r="D246" s="18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82"/>
      <c r="R246" s="19"/>
      <c r="S246" s="19"/>
      <c r="T246" s="19"/>
      <c r="U246" s="19"/>
      <c r="V246" s="19"/>
      <c r="Z246" t="str">
        <f>IF(Super[[#This Row],[TIPO]]="A",CONCATENATE(Super[[#This Row],[TIPO]],Super[[#This Row],[CTA]],Super[[#This Row],[ORD]]),CONCATENATE(Super[[#This Row],[TIPO]],Super[[#This Row],[CTA]],Super[[#This Row],[OBJ]]))</f>
        <v/>
      </c>
      <c r="AA246" s="128"/>
    </row>
    <row r="247" spans="1:27" ht="22.5">
      <c r="A247" s="16" t="s">
        <v>148</v>
      </c>
      <c r="B247" s="17"/>
      <c r="C247" s="16"/>
      <c r="D247" s="18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82"/>
      <c r="R247" s="19"/>
      <c r="S247" s="19"/>
      <c r="T247" s="19"/>
      <c r="U247" s="19"/>
      <c r="V247" s="19"/>
      <c r="Z247" t="str">
        <f>IF(Super[[#This Row],[TIPO]]="A",CONCATENATE(Super[[#This Row],[TIPO]],Super[[#This Row],[CTA]],Super[[#This Row],[ORD]]),CONCATENATE(Super[[#This Row],[TIPO]],Super[[#This Row],[CTA]],Super[[#This Row],[OBJ]]))</f>
        <v/>
      </c>
      <c r="AA247" s="128"/>
    </row>
    <row r="248" spans="1:27" ht="22.5">
      <c r="A248" s="16" t="s">
        <v>148</v>
      </c>
      <c r="B248" s="17"/>
      <c r="C248" s="16"/>
      <c r="D248" s="18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82"/>
      <c r="R248" s="19"/>
      <c r="S248" s="19"/>
      <c r="T248" s="19"/>
      <c r="U248" s="19"/>
      <c r="V248" s="19"/>
      <c r="Z248" t="str">
        <f>IF(Super[[#This Row],[TIPO]]="A",CONCATENATE(Super[[#This Row],[TIPO]],Super[[#This Row],[CTA]],Super[[#This Row],[ORD]]),CONCATENATE(Super[[#This Row],[TIPO]],Super[[#This Row],[CTA]],Super[[#This Row],[OBJ]]))</f>
        <v/>
      </c>
      <c r="AA248" s="128"/>
    </row>
    <row r="249" spans="1:27" ht="22.5">
      <c r="A249" s="16" t="s">
        <v>148</v>
      </c>
      <c r="B249" s="17"/>
      <c r="C249" s="16"/>
      <c r="D249" s="18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82"/>
      <c r="R249" s="19"/>
      <c r="S249" s="19"/>
      <c r="T249" s="19"/>
      <c r="U249" s="19"/>
      <c r="V249" s="19"/>
      <c r="Z249" t="str">
        <f>IF(Super[[#This Row],[TIPO]]="A",CONCATENATE(Super[[#This Row],[TIPO]],Super[[#This Row],[CTA]],Super[[#This Row],[ORD]]),CONCATENATE(Super[[#This Row],[TIPO]],Super[[#This Row],[CTA]],Super[[#This Row],[OBJ]]))</f>
        <v/>
      </c>
      <c r="AA249" s="128"/>
    </row>
    <row r="250" spans="1:27" ht="22.5">
      <c r="A250" s="16" t="s">
        <v>148</v>
      </c>
      <c r="B250" s="17"/>
      <c r="C250" s="16"/>
      <c r="D250" s="18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82"/>
      <c r="R250" s="19"/>
      <c r="S250" s="19"/>
      <c r="T250" s="19"/>
      <c r="U250" s="19"/>
      <c r="V250" s="19"/>
      <c r="Z250" t="str">
        <f>IF(Super[[#This Row],[TIPO]]="A",CONCATENATE(Super[[#This Row],[TIPO]],Super[[#This Row],[CTA]],Super[[#This Row],[ORD]]),CONCATENATE(Super[[#This Row],[TIPO]],Super[[#This Row],[CTA]],Super[[#This Row],[OBJ]]))</f>
        <v/>
      </c>
      <c r="AA250" s="128"/>
    </row>
    <row r="251" spans="1:27" ht="22.5">
      <c r="A251" s="16" t="s">
        <v>148</v>
      </c>
      <c r="B251" s="17"/>
      <c r="C251" s="16"/>
      <c r="D251" s="18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82"/>
      <c r="R251" s="19"/>
      <c r="S251" s="19"/>
      <c r="T251" s="19"/>
      <c r="U251" s="19"/>
      <c r="V251" s="19"/>
      <c r="Z251" t="str">
        <f>IF(Super[[#This Row],[TIPO]]="A",CONCATENATE(Super[[#This Row],[TIPO]],Super[[#This Row],[CTA]],Super[[#This Row],[ORD]]),CONCATENATE(Super[[#This Row],[TIPO]],Super[[#This Row],[CTA]],Super[[#This Row],[OBJ]]))</f>
        <v/>
      </c>
      <c r="AA251" s="128"/>
    </row>
    <row r="252" spans="1:27" ht="22.5">
      <c r="A252" s="16" t="s">
        <v>148</v>
      </c>
      <c r="B252" s="17"/>
      <c r="C252" s="16"/>
      <c r="D252" s="18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82"/>
      <c r="R252" s="19"/>
      <c r="S252" s="19"/>
      <c r="T252" s="19"/>
      <c r="U252" s="19"/>
      <c r="V252" s="19"/>
      <c r="Z252" t="str">
        <f>IF(Super[[#This Row],[TIPO]]="A",CONCATENATE(Super[[#This Row],[TIPO]],Super[[#This Row],[CTA]],Super[[#This Row],[ORD]]),CONCATENATE(Super[[#This Row],[TIPO]],Super[[#This Row],[CTA]],Super[[#This Row],[OBJ]]))</f>
        <v/>
      </c>
      <c r="AA252" s="128"/>
    </row>
    <row r="253" spans="1:27" ht="22.5">
      <c r="A253" s="16" t="s">
        <v>148</v>
      </c>
      <c r="B253" s="17"/>
      <c r="C253" s="16"/>
      <c r="D253" s="18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82"/>
      <c r="R253" s="19"/>
      <c r="S253" s="19"/>
      <c r="T253" s="19"/>
      <c r="U253" s="19"/>
      <c r="V253" s="19"/>
      <c r="Z253" t="str">
        <f>IF(Super[[#This Row],[TIPO]]="A",CONCATENATE(Super[[#This Row],[TIPO]],Super[[#This Row],[CTA]],Super[[#This Row],[ORD]]),CONCATENATE(Super[[#This Row],[TIPO]],Super[[#This Row],[CTA]],Super[[#This Row],[OBJ]]))</f>
        <v/>
      </c>
      <c r="AA253" s="128"/>
    </row>
    <row r="254" spans="1:27" ht="22.5">
      <c r="A254" s="16" t="s">
        <v>149</v>
      </c>
      <c r="B254" s="17"/>
      <c r="C254" s="16"/>
      <c r="D254" s="18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82"/>
      <c r="R254" s="19"/>
      <c r="S254" s="19"/>
      <c r="T254" s="19"/>
      <c r="U254" s="20"/>
      <c r="V254" s="19"/>
      <c r="Z254" t="str">
        <f>IF(Super[[#This Row],[TIPO]]="A",CONCATENATE(Super[[#This Row],[TIPO]],Super[[#This Row],[CTA]],Super[[#This Row],[ORD]]),CONCATENATE(Super[[#This Row],[TIPO]],Super[[#This Row],[CTA]],Super[[#This Row],[OBJ]]))</f>
        <v/>
      </c>
      <c r="AA254" s="128"/>
    </row>
    <row r="255" spans="1:27" ht="22.5">
      <c r="A255" s="16" t="s">
        <v>149</v>
      </c>
      <c r="B255" s="17"/>
      <c r="C255" s="16"/>
      <c r="D255" s="18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82"/>
      <c r="R255" s="19"/>
      <c r="S255" s="19"/>
      <c r="T255" s="19"/>
      <c r="U255" s="20"/>
      <c r="V255" s="19"/>
      <c r="Z255" t="str">
        <f>IF(Super[[#This Row],[TIPO]]="A",CONCATENATE(Super[[#This Row],[TIPO]],Super[[#This Row],[CTA]],Super[[#This Row],[ORD]]),CONCATENATE(Super[[#This Row],[TIPO]],Super[[#This Row],[CTA]],Super[[#This Row],[OBJ]]))</f>
        <v/>
      </c>
      <c r="AA255" s="128"/>
    </row>
    <row r="256" spans="1:27" ht="22.5">
      <c r="A256" s="16" t="s">
        <v>149</v>
      </c>
      <c r="B256" s="17"/>
      <c r="C256" s="16"/>
      <c r="D256" s="18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82"/>
      <c r="R256" s="19"/>
      <c r="S256" s="19"/>
      <c r="T256" s="19"/>
      <c r="U256" s="20"/>
      <c r="V256" s="19"/>
      <c r="Z256" t="str">
        <f>IF(Super[[#This Row],[TIPO]]="A",CONCATENATE(Super[[#This Row],[TIPO]],Super[[#This Row],[CTA]],Super[[#This Row],[ORD]]),CONCATENATE(Super[[#This Row],[TIPO]],Super[[#This Row],[CTA]],Super[[#This Row],[OBJ]]))</f>
        <v/>
      </c>
      <c r="AA256" s="128"/>
    </row>
    <row r="257" spans="1:27" ht="22.5">
      <c r="A257" s="16" t="s">
        <v>149</v>
      </c>
      <c r="B257" s="17"/>
      <c r="C257" s="16"/>
      <c r="D257" s="18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82"/>
      <c r="R257" s="19"/>
      <c r="S257" s="19"/>
      <c r="T257" s="19"/>
      <c r="U257" s="20"/>
      <c r="V257" s="19"/>
      <c r="Z257" t="str">
        <f>IF(Super[[#This Row],[TIPO]]="A",CONCATENATE(Super[[#This Row],[TIPO]],Super[[#This Row],[CTA]],Super[[#This Row],[ORD]]),CONCATENATE(Super[[#This Row],[TIPO]],Super[[#This Row],[CTA]],Super[[#This Row],[OBJ]]))</f>
        <v/>
      </c>
      <c r="AA257" s="128"/>
    </row>
    <row r="258" spans="1:27" ht="22.5">
      <c r="A258" s="16" t="s">
        <v>149</v>
      </c>
      <c r="B258" s="17"/>
      <c r="C258" s="16"/>
      <c r="D258" s="18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82"/>
      <c r="R258" s="19"/>
      <c r="S258" s="19"/>
      <c r="T258" s="19"/>
      <c r="U258" s="20"/>
      <c r="V258" s="19"/>
      <c r="Z258" t="str">
        <f>IF(Super[[#This Row],[TIPO]]="A",CONCATENATE(Super[[#This Row],[TIPO]],Super[[#This Row],[CTA]],Super[[#This Row],[ORD]]),CONCATENATE(Super[[#This Row],[TIPO]],Super[[#This Row],[CTA]],Super[[#This Row],[OBJ]]))</f>
        <v/>
      </c>
      <c r="AA258" s="128"/>
    </row>
    <row r="259" spans="1:27" ht="22.5">
      <c r="A259" s="16" t="s">
        <v>149</v>
      </c>
      <c r="B259" s="17"/>
      <c r="C259" s="16"/>
      <c r="D259" s="18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82"/>
      <c r="R259" s="19"/>
      <c r="S259" s="19"/>
      <c r="T259" s="19"/>
      <c r="U259" s="20"/>
      <c r="V259" s="19"/>
      <c r="Z259" t="str">
        <f>IF(Super[[#This Row],[TIPO]]="A",CONCATENATE(Super[[#This Row],[TIPO]],Super[[#This Row],[CTA]],Super[[#This Row],[ORD]]),CONCATENATE(Super[[#This Row],[TIPO]],Super[[#This Row],[CTA]],Super[[#This Row],[OBJ]]))</f>
        <v/>
      </c>
      <c r="AA259" s="128"/>
    </row>
    <row r="260" spans="1:27" ht="22.5">
      <c r="A260" s="16" t="s">
        <v>149</v>
      </c>
      <c r="B260" s="17"/>
      <c r="C260" s="16"/>
      <c r="D260" s="18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82"/>
      <c r="R260" s="19"/>
      <c r="S260" s="19"/>
      <c r="T260" s="19"/>
      <c r="U260" s="20"/>
      <c r="V260" s="19"/>
      <c r="Z260" t="str">
        <f>IF(Super[[#This Row],[TIPO]]="A",CONCATENATE(Super[[#This Row],[TIPO]],Super[[#This Row],[CTA]],Super[[#This Row],[ORD]]),CONCATENATE(Super[[#This Row],[TIPO]],Super[[#This Row],[CTA]],Super[[#This Row],[OBJ]]))</f>
        <v/>
      </c>
      <c r="AA260" s="128"/>
    </row>
    <row r="261" spans="1:27" ht="22.5">
      <c r="A261" s="16" t="s">
        <v>149</v>
      </c>
      <c r="B261" s="17"/>
      <c r="C261" s="16"/>
      <c r="D261" s="18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82"/>
      <c r="R261" s="19"/>
      <c r="S261" s="19"/>
      <c r="T261" s="19"/>
      <c r="U261" s="19"/>
      <c r="V261" s="19"/>
      <c r="Z261" t="str">
        <f>IF(Super[[#This Row],[TIPO]]="A",CONCATENATE(Super[[#This Row],[TIPO]],Super[[#This Row],[CTA]],Super[[#This Row],[ORD]]),CONCATENATE(Super[[#This Row],[TIPO]],Super[[#This Row],[CTA]],Super[[#This Row],[OBJ]]))</f>
        <v/>
      </c>
      <c r="AA261" s="128"/>
    </row>
    <row r="262" spans="1:27" ht="22.5">
      <c r="A262" s="16" t="s">
        <v>149</v>
      </c>
      <c r="B262" s="17"/>
      <c r="C262" s="16"/>
      <c r="D262" s="18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82"/>
      <c r="R262" s="19"/>
      <c r="S262" s="19"/>
      <c r="T262" s="19"/>
      <c r="U262" s="19"/>
      <c r="V262" s="19"/>
      <c r="Z262" t="str">
        <f>IF(Super[[#This Row],[TIPO]]="A",CONCATENATE(Super[[#This Row],[TIPO]],Super[[#This Row],[CTA]],Super[[#This Row],[ORD]]),CONCATENATE(Super[[#This Row],[TIPO]],Super[[#This Row],[CTA]],Super[[#This Row],[OBJ]]))</f>
        <v/>
      </c>
      <c r="AA262" s="128"/>
    </row>
    <row r="263" spans="1:27" ht="22.5">
      <c r="A263" s="16" t="s">
        <v>149</v>
      </c>
      <c r="B263" s="17"/>
      <c r="C263" s="16"/>
      <c r="D263" s="18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82"/>
      <c r="R263" s="19"/>
      <c r="S263" s="19"/>
      <c r="T263" s="19"/>
      <c r="U263" s="19"/>
      <c r="V263" s="19"/>
      <c r="Z263" t="str">
        <f>IF(Super[[#This Row],[TIPO]]="A",CONCATENATE(Super[[#This Row],[TIPO]],Super[[#This Row],[CTA]],Super[[#This Row],[ORD]]),CONCATENATE(Super[[#This Row],[TIPO]],Super[[#This Row],[CTA]],Super[[#This Row],[OBJ]]))</f>
        <v/>
      </c>
      <c r="AA263" s="128"/>
    </row>
    <row r="264" spans="1:27" ht="22.5">
      <c r="A264" s="16" t="s">
        <v>149</v>
      </c>
      <c r="B264" s="17"/>
      <c r="C264" s="16"/>
      <c r="D264" s="18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82"/>
      <c r="R264" s="19"/>
      <c r="S264" s="19"/>
      <c r="T264" s="19"/>
      <c r="U264" s="19"/>
      <c r="V264" s="19"/>
      <c r="Z264" t="str">
        <f>IF(Super[[#This Row],[TIPO]]="A",CONCATENATE(Super[[#This Row],[TIPO]],Super[[#This Row],[CTA]],Super[[#This Row],[ORD]]),CONCATENATE(Super[[#This Row],[TIPO]],Super[[#This Row],[CTA]],Super[[#This Row],[OBJ]]))</f>
        <v/>
      </c>
      <c r="AA264" s="128"/>
    </row>
    <row r="265" spans="1:27" ht="22.5">
      <c r="A265" s="16" t="s">
        <v>149</v>
      </c>
      <c r="B265" s="17"/>
      <c r="C265" s="16"/>
      <c r="D265" s="18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82"/>
      <c r="R265" s="19"/>
      <c r="S265" s="19"/>
      <c r="T265" s="19"/>
      <c r="U265" s="19"/>
      <c r="V265" s="19"/>
      <c r="Z265" t="str">
        <f>IF(Super[[#This Row],[TIPO]]="A",CONCATENATE(Super[[#This Row],[TIPO]],Super[[#This Row],[CTA]],Super[[#This Row],[ORD]]),CONCATENATE(Super[[#This Row],[TIPO]],Super[[#This Row],[CTA]],Super[[#This Row],[OBJ]]))</f>
        <v/>
      </c>
      <c r="AA265" s="128"/>
    </row>
    <row r="266" spans="1:27" ht="22.5">
      <c r="A266" s="16" t="s">
        <v>149</v>
      </c>
      <c r="B266" s="17"/>
      <c r="C266" s="16"/>
      <c r="D266" s="18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82"/>
      <c r="R266" s="19"/>
      <c r="S266" s="19"/>
      <c r="T266" s="19"/>
      <c r="U266" s="19"/>
      <c r="V266" s="19"/>
      <c r="Z266" t="str">
        <f>IF(Super[[#This Row],[TIPO]]="A",CONCATENATE(Super[[#This Row],[TIPO]],Super[[#This Row],[CTA]],Super[[#This Row],[ORD]]),CONCATENATE(Super[[#This Row],[TIPO]],Super[[#This Row],[CTA]],Super[[#This Row],[OBJ]]))</f>
        <v/>
      </c>
      <c r="AA266" s="128"/>
    </row>
    <row r="267" spans="1:27" ht="22.5">
      <c r="A267" s="16" t="s">
        <v>149</v>
      </c>
      <c r="B267" s="17"/>
      <c r="C267" s="16"/>
      <c r="D267" s="18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82"/>
      <c r="R267" s="19"/>
      <c r="S267" s="19"/>
      <c r="T267" s="19"/>
      <c r="U267" s="19"/>
      <c r="V267" s="19"/>
      <c r="Z267" t="str">
        <f>IF(Super[[#This Row],[TIPO]]="A",CONCATENATE(Super[[#This Row],[TIPO]],Super[[#This Row],[CTA]],Super[[#This Row],[ORD]]),CONCATENATE(Super[[#This Row],[TIPO]],Super[[#This Row],[CTA]],Super[[#This Row],[OBJ]]))</f>
        <v/>
      </c>
      <c r="AA267" s="128"/>
    </row>
    <row r="268" spans="1:27" ht="22.5">
      <c r="A268" s="16" t="s">
        <v>149</v>
      </c>
      <c r="B268" s="17"/>
      <c r="C268" s="16"/>
      <c r="D268" s="18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82"/>
      <c r="R268" s="19"/>
      <c r="S268" s="19"/>
      <c r="T268" s="19"/>
      <c r="U268" s="19"/>
      <c r="V268" s="19"/>
      <c r="Z268" t="str">
        <f>IF(Super[[#This Row],[TIPO]]="A",CONCATENATE(Super[[#This Row],[TIPO]],Super[[#This Row],[CTA]],Super[[#This Row],[ORD]]),CONCATENATE(Super[[#This Row],[TIPO]],Super[[#This Row],[CTA]],Super[[#This Row],[OBJ]]))</f>
        <v/>
      </c>
      <c r="AA268" s="128"/>
    </row>
    <row r="269" spans="1:27" ht="22.5">
      <c r="A269" s="16" t="s">
        <v>149</v>
      </c>
      <c r="B269" s="17"/>
      <c r="C269" s="16"/>
      <c r="D269" s="18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82"/>
      <c r="R269" s="19"/>
      <c r="S269" s="19"/>
      <c r="T269" s="19"/>
      <c r="U269" s="19"/>
      <c r="V269" s="19"/>
      <c r="Z269" t="str">
        <f>IF(Super[[#This Row],[TIPO]]="A",CONCATENATE(Super[[#This Row],[TIPO]],Super[[#This Row],[CTA]],Super[[#This Row],[ORD]]),CONCATENATE(Super[[#This Row],[TIPO]],Super[[#This Row],[CTA]],Super[[#This Row],[OBJ]]))</f>
        <v/>
      </c>
      <c r="AA269" s="128"/>
    </row>
    <row r="270" spans="1:27" ht="22.5">
      <c r="A270" s="16" t="s">
        <v>149</v>
      </c>
      <c r="B270" s="17"/>
      <c r="C270" s="16"/>
      <c r="D270" s="18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82"/>
      <c r="R270" s="19"/>
      <c r="S270" s="19"/>
      <c r="T270" s="19"/>
      <c r="U270" s="19"/>
      <c r="V270" s="19"/>
      <c r="Z270" t="str">
        <f>IF(Super[[#This Row],[TIPO]]="A",CONCATENATE(Super[[#This Row],[TIPO]],Super[[#This Row],[CTA]],Super[[#This Row],[ORD]]),CONCATENATE(Super[[#This Row],[TIPO]],Super[[#This Row],[CTA]],Super[[#This Row],[OBJ]]))</f>
        <v/>
      </c>
      <c r="AA270" s="128"/>
    </row>
    <row r="271" spans="1:27" ht="22.5">
      <c r="A271" s="16" t="s">
        <v>149</v>
      </c>
      <c r="B271" s="17"/>
      <c r="C271" s="16"/>
      <c r="D271" s="18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82"/>
      <c r="R271" s="19"/>
      <c r="S271" s="19"/>
      <c r="T271" s="19"/>
      <c r="U271" s="19"/>
      <c r="V271" s="19"/>
      <c r="Z271" t="str">
        <f>IF(Super[[#This Row],[TIPO]]="A",CONCATENATE(Super[[#This Row],[TIPO]],Super[[#This Row],[CTA]],Super[[#This Row],[ORD]]),CONCATENATE(Super[[#This Row],[TIPO]],Super[[#This Row],[CTA]],Super[[#This Row],[OBJ]]))</f>
        <v/>
      </c>
      <c r="AA271" s="128"/>
    </row>
    <row r="272" spans="1:27" ht="22.5">
      <c r="A272" s="16" t="s">
        <v>149</v>
      </c>
      <c r="B272" s="17"/>
      <c r="C272" s="16"/>
      <c r="D272" s="18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82"/>
      <c r="R272" s="19"/>
      <c r="S272" s="19"/>
      <c r="T272" s="19"/>
      <c r="U272" s="19"/>
      <c r="V272" s="19"/>
      <c r="Z272" t="str">
        <f>IF(Super[[#This Row],[TIPO]]="A",CONCATENATE(Super[[#This Row],[TIPO]],Super[[#This Row],[CTA]],Super[[#This Row],[ORD]]),CONCATENATE(Super[[#This Row],[TIPO]],Super[[#This Row],[CTA]],Super[[#This Row],[OBJ]]))</f>
        <v/>
      </c>
      <c r="AA272" s="128"/>
    </row>
    <row r="273" spans="1:27" ht="22.5">
      <c r="A273" s="16" t="s">
        <v>149</v>
      </c>
      <c r="B273" s="17"/>
      <c r="C273" s="16"/>
      <c r="D273" s="18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82"/>
      <c r="R273" s="19"/>
      <c r="S273" s="19"/>
      <c r="T273" s="19"/>
      <c r="U273" s="19"/>
      <c r="V273" s="19"/>
      <c r="Z273" t="str">
        <f>IF(Super[[#This Row],[TIPO]]="A",CONCATENATE(Super[[#This Row],[TIPO]],Super[[#This Row],[CTA]],Super[[#This Row],[ORD]]),CONCATENATE(Super[[#This Row],[TIPO]],Super[[#This Row],[CTA]],Super[[#This Row],[OBJ]]))</f>
        <v/>
      </c>
      <c r="AA273" s="128"/>
    </row>
    <row r="274" spans="1:27" ht="22.5">
      <c r="A274" s="16" t="s">
        <v>149</v>
      </c>
      <c r="B274" s="17"/>
      <c r="C274" s="16"/>
      <c r="D274" s="18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82"/>
      <c r="R274" s="19"/>
      <c r="S274" s="19"/>
      <c r="T274" s="19"/>
      <c r="U274" s="19"/>
      <c r="V274" s="19"/>
      <c r="Z274" t="str">
        <f>IF(Super[[#This Row],[TIPO]]="A",CONCATENATE(Super[[#This Row],[TIPO]],Super[[#This Row],[CTA]],Super[[#This Row],[ORD]]),CONCATENATE(Super[[#This Row],[TIPO]],Super[[#This Row],[CTA]],Super[[#This Row],[OBJ]]))</f>
        <v/>
      </c>
      <c r="AA274" s="128"/>
    </row>
    <row r="275" spans="1:27" ht="22.5">
      <c r="A275" s="16" t="s">
        <v>149</v>
      </c>
      <c r="B275" s="17"/>
      <c r="C275" s="16"/>
      <c r="D275" s="18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82"/>
      <c r="R275" s="19"/>
      <c r="S275" s="19"/>
      <c r="T275" s="19"/>
      <c r="U275" s="19"/>
      <c r="V275" s="19"/>
      <c r="Z275" t="str">
        <f>IF(Super[[#This Row],[TIPO]]="A",CONCATENATE(Super[[#This Row],[TIPO]],Super[[#This Row],[CTA]],Super[[#This Row],[ORD]]),CONCATENATE(Super[[#This Row],[TIPO]],Super[[#This Row],[CTA]],Super[[#This Row],[OBJ]]))</f>
        <v/>
      </c>
      <c r="AA275" s="128"/>
    </row>
    <row r="276" spans="1:27" ht="22.5">
      <c r="A276" s="16" t="s">
        <v>149</v>
      </c>
      <c r="B276" s="17"/>
      <c r="C276" s="16"/>
      <c r="D276" s="18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82"/>
      <c r="R276" s="19"/>
      <c r="S276" s="19"/>
      <c r="T276" s="19"/>
      <c r="U276" s="19"/>
      <c r="V276" s="19"/>
      <c r="Z276" t="str">
        <f>IF(Super[[#This Row],[TIPO]]="A",CONCATENATE(Super[[#This Row],[TIPO]],Super[[#This Row],[CTA]],Super[[#This Row],[ORD]]),CONCATENATE(Super[[#This Row],[TIPO]],Super[[#This Row],[CTA]],Super[[#This Row],[OBJ]]))</f>
        <v/>
      </c>
      <c r="AA276" s="128"/>
    </row>
    <row r="277" spans="1:27">
      <c r="Z277" t="str">
        <f>IF(Super[[#This Row],[TIPO]]="A",CONCATENATE(Super[[#This Row],[TIPO]],Super[[#This Row],[CTA]],Super[[#This Row],[ORD]]),CONCATENATE(Super[[#This Row],[TIPO]],Super[[#This Row],[CTA]],Super[[#This Row],[OBJ]]))</f>
        <v/>
      </c>
      <c r="AA277" s="128"/>
    </row>
    <row r="278" spans="1:27">
      <c r="Z278" t="str">
        <f>IF(Super[[#This Row],[TIPO]]="A",CONCATENATE(Super[[#This Row],[TIPO]],Super[[#This Row],[CTA]],Super[[#This Row],[ORD]]),CONCATENATE(Super[[#This Row],[TIPO]],Super[[#This Row],[CTA]],Super[[#This Row],[OBJ]]))</f>
        <v/>
      </c>
      <c r="AA278" s="128"/>
    </row>
    <row r="279" spans="1:27">
      <c r="Z279" t="str">
        <f>IF(Super[[#This Row],[TIPO]]="A",CONCATENATE(Super[[#This Row],[TIPO]],Super[[#This Row],[CTA]],Super[[#This Row],[ORD]]),CONCATENATE(Super[[#This Row],[TIPO]],Super[[#This Row],[CTA]],Super[[#This Row],[OBJ]]))</f>
        <v/>
      </c>
      <c r="AA279" s="128"/>
    </row>
    <row r="280" spans="1:27">
      <c r="Z280" t="str">
        <f>IF(Super[[#This Row],[TIPO]]="A",CONCATENATE(Super[[#This Row],[TIPO]],Super[[#This Row],[CTA]],Super[[#This Row],[ORD]]),CONCATENATE(Super[[#This Row],[TIPO]],Super[[#This Row],[CTA]],Super[[#This Row],[OBJ]]))</f>
        <v/>
      </c>
      <c r="AA280" s="128"/>
    </row>
    <row r="281" spans="1:27">
      <c r="Z281" t="str">
        <f>IF(Super[[#This Row],[TIPO]]="A",CONCATENATE(Super[[#This Row],[TIPO]],Super[[#This Row],[CTA]],Super[[#This Row],[ORD]]),CONCATENATE(Super[[#This Row],[TIPO]],Super[[#This Row],[CTA]],Super[[#This Row],[OBJ]]))</f>
        <v/>
      </c>
      <c r="AA281" s="128"/>
    </row>
    <row r="282" spans="1:27" ht="18.75" customHeight="1">
      <c r="Z282" t="str">
        <f>IF(Super[[#This Row],[TIPO]]="A",CONCATENATE(Super[[#This Row],[TIPO]],Super[[#This Row],[CTA]],Super[[#This Row],[ORD]]),CONCATENATE(Super[[#This Row],[TIPO]],Super[[#This Row],[CTA]],Super[[#This Row],[OBJ]]))</f>
        <v/>
      </c>
      <c r="AA282" s="130"/>
    </row>
    <row r="283" spans="1:27"/>
    <row r="284" spans="1:27"/>
    <row r="285" spans="1:27"/>
    <row r="286" spans="1:27"/>
    <row r="287" spans="1:27"/>
    <row r="288" spans="1:27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9.77734375" customWidth="1"/>
    <col min="3" max="3" width="10.332031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35" t="s">
        <v>150</v>
      </c>
      <c r="B2" s="135"/>
      <c r="C2" s="135"/>
      <c r="D2" s="135"/>
      <c r="E2" s="135"/>
      <c r="F2" s="135"/>
      <c r="G2" s="135"/>
      <c r="H2" s="135"/>
      <c r="I2" s="135"/>
      <c r="J2" s="76"/>
      <c r="K2" s="76"/>
      <c r="L2" s="76"/>
      <c r="M2" s="76"/>
      <c r="N2" s="76"/>
      <c r="O2" s="76"/>
      <c r="P2" s="76"/>
      <c r="Q2" s="76"/>
      <c r="R2" s="76"/>
    </row>
    <row r="3" spans="1:18">
      <c r="A3" s="78" t="s">
        <v>140</v>
      </c>
      <c r="D3" t="s">
        <v>29</v>
      </c>
      <c r="F3" s="78" t="s">
        <v>140</v>
      </c>
      <c r="G3" t="s">
        <v>136</v>
      </c>
      <c r="I3" t="s">
        <v>169</v>
      </c>
      <c r="K3" s="78" t="s">
        <v>140</v>
      </c>
      <c r="P3" t="s">
        <v>108</v>
      </c>
      <c r="Q3" t="s">
        <v>171</v>
      </c>
    </row>
    <row r="4" spans="1:18">
      <c r="A4" s="79" t="s">
        <v>132</v>
      </c>
      <c r="C4" t="s">
        <v>132</v>
      </c>
      <c r="D4" s="13">
        <f t="shared" ref="D4:D15" si="0">B4</f>
        <v>0</v>
      </c>
      <c r="F4" s="79" t="s">
        <v>132</v>
      </c>
      <c r="G4" s="13"/>
      <c r="H4" t="s">
        <v>132</v>
      </c>
      <c r="I4" s="13">
        <f t="shared" ref="I4:I15" si="1">G4</f>
        <v>0</v>
      </c>
      <c r="J4" s="13"/>
      <c r="K4" s="79" t="s">
        <v>132</v>
      </c>
      <c r="M4" s="13" t="str">
        <f t="shared" ref="M4:M15" si="2">K4</f>
        <v>Enero</v>
      </c>
      <c r="N4" s="13">
        <f t="shared" ref="N4:N15" si="3">L4</f>
        <v>0</v>
      </c>
      <c r="O4" s="13"/>
      <c r="P4" s="73" t="e">
        <f t="shared" ref="P4:P15" si="4">+D4/N4</f>
        <v>#DIV/0!</v>
      </c>
      <c r="Q4" s="73" t="e">
        <f t="shared" ref="Q4:Q15" si="5">+I4/N4</f>
        <v>#DIV/0!</v>
      </c>
      <c r="R4" s="13"/>
    </row>
    <row r="5" spans="1:18">
      <c r="A5" s="79" t="s">
        <v>133</v>
      </c>
      <c r="C5" t="s">
        <v>133</v>
      </c>
      <c r="D5" s="13">
        <f t="shared" si="0"/>
        <v>0</v>
      </c>
      <c r="F5" s="79" t="s">
        <v>133</v>
      </c>
      <c r="G5" s="13"/>
      <c r="H5" t="s">
        <v>133</v>
      </c>
      <c r="I5" s="13">
        <f t="shared" si="1"/>
        <v>0</v>
      </c>
      <c r="J5" s="13"/>
      <c r="K5" s="79" t="s">
        <v>133</v>
      </c>
      <c r="M5" s="13" t="str">
        <f t="shared" si="2"/>
        <v>Febrero</v>
      </c>
      <c r="N5" s="13">
        <f t="shared" si="3"/>
        <v>0</v>
      </c>
      <c r="O5" s="13"/>
      <c r="P5" s="73" t="e">
        <f t="shared" si="4"/>
        <v>#DIV/0!</v>
      </c>
      <c r="Q5" s="73" t="e">
        <f t="shared" si="5"/>
        <v>#DIV/0!</v>
      </c>
      <c r="R5" s="13"/>
    </row>
    <row r="6" spans="1:18">
      <c r="A6" s="79" t="s">
        <v>134</v>
      </c>
      <c r="C6" t="s">
        <v>134</v>
      </c>
      <c r="D6" s="13">
        <f t="shared" si="0"/>
        <v>0</v>
      </c>
      <c r="F6" s="79" t="s">
        <v>134</v>
      </c>
      <c r="G6" s="13"/>
      <c r="H6" t="s">
        <v>134</v>
      </c>
      <c r="I6" s="13">
        <f t="shared" si="1"/>
        <v>0</v>
      </c>
      <c r="J6" s="13"/>
      <c r="K6" s="79" t="s">
        <v>134</v>
      </c>
      <c r="M6" s="13" t="str">
        <f t="shared" si="2"/>
        <v>Marzo</v>
      </c>
      <c r="N6" s="13">
        <f t="shared" si="3"/>
        <v>0</v>
      </c>
      <c r="O6" s="13"/>
      <c r="P6" s="73" t="e">
        <f t="shared" si="4"/>
        <v>#DIV/0!</v>
      </c>
      <c r="Q6" s="73" t="e">
        <f t="shared" si="5"/>
        <v>#DIV/0!</v>
      </c>
      <c r="R6" s="13"/>
    </row>
    <row r="7" spans="1:18">
      <c r="A7" s="79" t="s">
        <v>137</v>
      </c>
      <c r="C7" t="s">
        <v>137</v>
      </c>
      <c r="D7" s="13">
        <f t="shared" si="0"/>
        <v>0</v>
      </c>
      <c r="F7" s="79" t="s">
        <v>137</v>
      </c>
      <c r="G7" s="13"/>
      <c r="H7" t="s">
        <v>137</v>
      </c>
      <c r="I7" s="13">
        <f t="shared" si="1"/>
        <v>0</v>
      </c>
      <c r="J7" s="13"/>
      <c r="K7" s="79" t="s">
        <v>137</v>
      </c>
      <c r="M7" s="13" t="str">
        <f t="shared" si="2"/>
        <v>Abril</v>
      </c>
      <c r="N7" s="13">
        <f t="shared" si="3"/>
        <v>0</v>
      </c>
      <c r="O7" s="13"/>
      <c r="P7" s="73" t="e">
        <f t="shared" si="4"/>
        <v>#DIV/0!</v>
      </c>
      <c r="Q7" s="73" t="e">
        <f t="shared" si="5"/>
        <v>#DIV/0!</v>
      </c>
      <c r="R7" s="13"/>
    </row>
    <row r="8" spans="1:18">
      <c r="A8" s="79" t="s">
        <v>138</v>
      </c>
      <c r="C8" t="s">
        <v>138</v>
      </c>
      <c r="D8" s="13">
        <f t="shared" si="0"/>
        <v>0</v>
      </c>
      <c r="F8" s="79" t="s">
        <v>138</v>
      </c>
      <c r="G8" s="13"/>
      <c r="H8" t="s">
        <v>138</v>
      </c>
      <c r="I8" s="13">
        <f t="shared" si="1"/>
        <v>0</v>
      </c>
      <c r="J8" s="13"/>
      <c r="K8" s="79" t="s">
        <v>138</v>
      </c>
      <c r="M8" s="13" t="str">
        <f t="shared" si="2"/>
        <v>Mayo</v>
      </c>
      <c r="N8" s="13">
        <f t="shared" si="3"/>
        <v>0</v>
      </c>
      <c r="O8" s="13"/>
      <c r="P8" s="73" t="e">
        <f t="shared" si="4"/>
        <v>#DIV/0!</v>
      </c>
      <c r="Q8" s="73" t="e">
        <f t="shared" si="5"/>
        <v>#DIV/0!</v>
      </c>
      <c r="R8" s="13"/>
    </row>
    <row r="9" spans="1:18">
      <c r="A9" s="79" t="s">
        <v>143</v>
      </c>
      <c r="C9" t="s">
        <v>143</v>
      </c>
      <c r="D9" s="13">
        <f t="shared" si="0"/>
        <v>0</v>
      </c>
      <c r="F9" s="79" t="s">
        <v>143</v>
      </c>
      <c r="G9" s="13"/>
      <c r="H9" t="s">
        <v>143</v>
      </c>
      <c r="I9" s="13">
        <f t="shared" si="1"/>
        <v>0</v>
      </c>
      <c r="J9" s="13"/>
      <c r="K9" s="79" t="s">
        <v>143</v>
      </c>
      <c r="M9" s="13" t="str">
        <f t="shared" si="2"/>
        <v>Junio</v>
      </c>
      <c r="N9" s="13">
        <f t="shared" si="3"/>
        <v>0</v>
      </c>
      <c r="O9" s="13"/>
      <c r="P9" s="73" t="e">
        <f t="shared" si="4"/>
        <v>#DIV/0!</v>
      </c>
      <c r="Q9" s="73" t="e">
        <f t="shared" si="5"/>
        <v>#DIV/0!</v>
      </c>
      <c r="R9" s="13"/>
    </row>
    <row r="10" spans="1:18">
      <c r="A10" s="79" t="s">
        <v>144</v>
      </c>
      <c r="C10" t="s">
        <v>144</v>
      </c>
      <c r="D10" s="13">
        <f t="shared" si="0"/>
        <v>0</v>
      </c>
      <c r="F10" s="79" t="s">
        <v>144</v>
      </c>
      <c r="G10" s="13"/>
      <c r="H10" t="s">
        <v>144</v>
      </c>
      <c r="I10" s="13">
        <f t="shared" si="1"/>
        <v>0</v>
      </c>
      <c r="J10" s="13"/>
      <c r="K10" s="79" t="s">
        <v>144</v>
      </c>
      <c r="M10" s="13" t="str">
        <f t="shared" si="2"/>
        <v>Julio</v>
      </c>
      <c r="N10" s="13">
        <f t="shared" si="3"/>
        <v>0</v>
      </c>
      <c r="O10" s="13"/>
      <c r="P10" s="73" t="e">
        <f t="shared" si="4"/>
        <v>#DIV/0!</v>
      </c>
      <c r="Q10" s="73" t="e">
        <f t="shared" si="5"/>
        <v>#DIV/0!</v>
      </c>
      <c r="R10" s="13"/>
    </row>
    <row r="11" spans="1:18">
      <c r="A11" s="79" t="s">
        <v>145</v>
      </c>
      <c r="C11" t="s">
        <v>145</v>
      </c>
      <c r="D11" s="13">
        <f t="shared" si="0"/>
        <v>0</v>
      </c>
      <c r="F11" s="79" t="s">
        <v>145</v>
      </c>
      <c r="G11" s="13"/>
      <c r="H11" t="s">
        <v>145</v>
      </c>
      <c r="I11" s="13">
        <f t="shared" si="1"/>
        <v>0</v>
      </c>
      <c r="J11" s="13"/>
      <c r="K11" s="79" t="s">
        <v>145</v>
      </c>
      <c r="M11" s="13" t="str">
        <f t="shared" si="2"/>
        <v>Agosto</v>
      </c>
      <c r="N11" s="13">
        <f t="shared" si="3"/>
        <v>0</v>
      </c>
      <c r="O11" s="13"/>
      <c r="P11" s="73" t="e">
        <f t="shared" si="4"/>
        <v>#DIV/0!</v>
      </c>
      <c r="Q11" s="73" t="e">
        <f t="shared" si="5"/>
        <v>#DIV/0!</v>
      </c>
      <c r="R11" s="13"/>
    </row>
    <row r="12" spans="1:18">
      <c r="A12" s="79" t="s">
        <v>146</v>
      </c>
      <c r="C12" t="s">
        <v>146</v>
      </c>
      <c r="D12" s="13">
        <f t="shared" si="0"/>
        <v>0</v>
      </c>
      <c r="F12" s="79" t="s">
        <v>146</v>
      </c>
      <c r="G12" s="13"/>
      <c r="H12" t="s">
        <v>146</v>
      </c>
      <c r="I12" s="13">
        <f t="shared" si="1"/>
        <v>0</v>
      </c>
      <c r="J12" s="13"/>
      <c r="K12" s="79" t="s">
        <v>146</v>
      </c>
      <c r="M12" s="13" t="str">
        <f t="shared" si="2"/>
        <v>Septiembre</v>
      </c>
      <c r="N12" s="13">
        <f t="shared" si="3"/>
        <v>0</v>
      </c>
      <c r="O12" s="13"/>
      <c r="P12" s="73" t="e">
        <f t="shared" si="4"/>
        <v>#DIV/0!</v>
      </c>
      <c r="Q12" s="73" t="e">
        <f t="shared" si="5"/>
        <v>#DIV/0!</v>
      </c>
      <c r="R12" s="13"/>
    </row>
    <row r="13" spans="1:18">
      <c r="A13" s="79" t="s">
        <v>147</v>
      </c>
      <c r="C13" t="s">
        <v>147</v>
      </c>
      <c r="D13" s="13">
        <f t="shared" si="0"/>
        <v>0</v>
      </c>
      <c r="F13" s="79" t="s">
        <v>147</v>
      </c>
      <c r="G13" s="13"/>
      <c r="H13" t="s">
        <v>147</v>
      </c>
      <c r="I13" s="13">
        <f t="shared" si="1"/>
        <v>0</v>
      </c>
      <c r="J13" s="13"/>
      <c r="K13" s="79" t="s">
        <v>147</v>
      </c>
      <c r="M13" s="13" t="str">
        <f t="shared" si="2"/>
        <v>Octubre</v>
      </c>
      <c r="N13" s="13">
        <f t="shared" si="3"/>
        <v>0</v>
      </c>
      <c r="O13" s="13"/>
      <c r="P13" s="73" t="e">
        <f t="shared" si="4"/>
        <v>#DIV/0!</v>
      </c>
      <c r="Q13" s="73" t="e">
        <f t="shared" si="5"/>
        <v>#DIV/0!</v>
      </c>
      <c r="R13" s="13"/>
    </row>
    <row r="14" spans="1:18">
      <c r="A14" s="79" t="s">
        <v>148</v>
      </c>
      <c r="C14" t="s">
        <v>148</v>
      </c>
      <c r="D14" s="13">
        <f t="shared" si="0"/>
        <v>0</v>
      </c>
      <c r="F14" s="79" t="s">
        <v>148</v>
      </c>
      <c r="G14" s="13"/>
      <c r="H14" t="s">
        <v>148</v>
      </c>
      <c r="I14" s="13">
        <f t="shared" si="1"/>
        <v>0</v>
      </c>
      <c r="J14" s="13"/>
      <c r="K14" s="79" t="s">
        <v>148</v>
      </c>
      <c r="M14" s="13" t="str">
        <f t="shared" si="2"/>
        <v>Noviembre</v>
      </c>
      <c r="N14" s="13">
        <f t="shared" si="3"/>
        <v>0</v>
      </c>
      <c r="O14" s="13"/>
      <c r="P14" s="73" t="e">
        <f t="shared" si="4"/>
        <v>#DIV/0!</v>
      </c>
      <c r="Q14" s="73" t="e">
        <f t="shared" si="5"/>
        <v>#DIV/0!</v>
      </c>
      <c r="R14" s="13"/>
    </row>
    <row r="15" spans="1:18">
      <c r="A15" s="79" t="s">
        <v>149</v>
      </c>
      <c r="C15" t="s">
        <v>149</v>
      </c>
      <c r="D15" s="13">
        <f t="shared" si="0"/>
        <v>0</v>
      </c>
      <c r="F15" s="79" t="s">
        <v>149</v>
      </c>
      <c r="G15" s="13"/>
      <c r="H15" t="s">
        <v>149</v>
      </c>
      <c r="I15" s="13">
        <f t="shared" si="1"/>
        <v>0</v>
      </c>
      <c r="J15" s="13"/>
      <c r="K15" s="79" t="s">
        <v>149</v>
      </c>
      <c r="M15" s="13" t="str">
        <f t="shared" si="2"/>
        <v>Diciembre</v>
      </c>
      <c r="N15" s="13">
        <f t="shared" si="3"/>
        <v>0</v>
      </c>
      <c r="O15" s="13"/>
      <c r="P15" s="73" t="e">
        <f t="shared" si="4"/>
        <v>#DIV/0!</v>
      </c>
      <c r="Q15" s="73" t="e">
        <f t="shared" si="5"/>
        <v>#DIV/0!</v>
      </c>
      <c r="R15" s="13"/>
    </row>
    <row r="16" spans="1:18">
      <c r="A16" s="79" t="s">
        <v>167</v>
      </c>
      <c r="F16" s="79" t="s">
        <v>167</v>
      </c>
      <c r="G16" s="13"/>
      <c r="K16" s="79" t="s">
        <v>167</v>
      </c>
      <c r="M16" s="13"/>
    </row>
    <row r="17" spans="1:18">
      <c r="A17" s="79" t="s">
        <v>135</v>
      </c>
      <c r="F17" s="79" t="s">
        <v>135</v>
      </c>
      <c r="K17" s="79" t="s">
        <v>135</v>
      </c>
    </row>
    <row r="21" spans="1:18">
      <c r="A21" s="135" t="s">
        <v>170</v>
      </c>
      <c r="B21" s="135"/>
      <c r="C21" s="135"/>
      <c r="D21" s="135"/>
      <c r="E21" s="135"/>
      <c r="F21" s="135"/>
      <c r="G21" s="135"/>
      <c r="H21" s="135"/>
      <c r="I21" s="135"/>
      <c r="J21" s="76"/>
      <c r="K21" s="76"/>
      <c r="L21" s="76"/>
      <c r="M21" s="76"/>
      <c r="N21" s="76"/>
      <c r="O21" s="76"/>
      <c r="P21" s="76"/>
      <c r="Q21" s="76"/>
      <c r="R21" s="76"/>
    </row>
    <row r="22" spans="1:18">
      <c r="A22" s="78" t="s">
        <v>140</v>
      </c>
      <c r="F22" s="78" t="s">
        <v>140</v>
      </c>
      <c r="G22" t="s">
        <v>136</v>
      </c>
      <c r="K22" s="78" t="s">
        <v>140</v>
      </c>
      <c r="P22" t="s">
        <v>108</v>
      </c>
      <c r="Q22" t="s">
        <v>171</v>
      </c>
    </row>
    <row r="23" spans="1:18">
      <c r="A23" s="79" t="s">
        <v>132</v>
      </c>
      <c r="C23" t="str">
        <f t="shared" ref="C23:C34" si="6">A23</f>
        <v>Enero</v>
      </c>
      <c r="D23" s="13">
        <f t="shared" ref="D23:D34" si="7">B23</f>
        <v>0</v>
      </c>
      <c r="F23" s="79" t="s">
        <v>132</v>
      </c>
      <c r="G23" s="13"/>
      <c r="H23" t="str">
        <f t="shared" ref="H23:H34" si="8">F23</f>
        <v>Enero</v>
      </c>
      <c r="I23" s="13">
        <f t="shared" ref="I23:I34" si="9">G23</f>
        <v>0</v>
      </c>
      <c r="K23" s="79" t="s">
        <v>132</v>
      </c>
      <c r="M23" s="13" t="str">
        <f t="shared" ref="M23:M34" si="10">K23</f>
        <v>Enero</v>
      </c>
      <c r="N23" s="13">
        <f t="shared" ref="N23:N34" si="11">L23</f>
        <v>0</v>
      </c>
      <c r="O23" s="13"/>
      <c r="P23" s="73" t="e">
        <f t="shared" ref="P23:P34" si="12">+D23/N23</f>
        <v>#DIV/0!</v>
      </c>
      <c r="Q23" s="73" t="e">
        <f t="shared" ref="Q23:Q34" si="13">+I23/N23</f>
        <v>#DIV/0!</v>
      </c>
    </row>
    <row r="24" spans="1:18">
      <c r="A24" s="79" t="s">
        <v>133</v>
      </c>
      <c r="C24" t="str">
        <f t="shared" si="6"/>
        <v>Febrero</v>
      </c>
      <c r="D24" s="13">
        <f t="shared" si="7"/>
        <v>0</v>
      </c>
      <c r="F24" s="79" t="s">
        <v>133</v>
      </c>
      <c r="G24" s="13"/>
      <c r="H24" t="str">
        <f t="shared" si="8"/>
        <v>Febrero</v>
      </c>
      <c r="I24" s="13">
        <f t="shared" si="9"/>
        <v>0</v>
      </c>
      <c r="K24" s="79" t="s">
        <v>133</v>
      </c>
      <c r="M24" s="13" t="str">
        <f t="shared" si="10"/>
        <v>Febrero</v>
      </c>
      <c r="N24" s="13">
        <f t="shared" si="11"/>
        <v>0</v>
      </c>
      <c r="O24" s="13"/>
      <c r="P24" s="73" t="e">
        <f t="shared" si="12"/>
        <v>#DIV/0!</v>
      </c>
      <c r="Q24" s="73" t="e">
        <f t="shared" si="13"/>
        <v>#DIV/0!</v>
      </c>
    </row>
    <row r="25" spans="1:18">
      <c r="A25" s="79" t="s">
        <v>134</v>
      </c>
      <c r="C25" t="str">
        <f t="shared" si="6"/>
        <v>Marzo</v>
      </c>
      <c r="D25" s="13">
        <f t="shared" si="7"/>
        <v>0</v>
      </c>
      <c r="F25" s="79" t="s">
        <v>134</v>
      </c>
      <c r="G25" s="13"/>
      <c r="H25" t="str">
        <f t="shared" si="8"/>
        <v>Marzo</v>
      </c>
      <c r="I25" s="13">
        <f t="shared" si="9"/>
        <v>0</v>
      </c>
      <c r="K25" s="79" t="s">
        <v>134</v>
      </c>
      <c r="M25" s="13" t="str">
        <f t="shared" si="10"/>
        <v>Marzo</v>
      </c>
      <c r="N25" s="13">
        <f t="shared" si="11"/>
        <v>0</v>
      </c>
      <c r="O25" s="13"/>
      <c r="P25" s="73" t="e">
        <f t="shared" si="12"/>
        <v>#DIV/0!</v>
      </c>
      <c r="Q25" s="73" t="e">
        <f t="shared" si="13"/>
        <v>#DIV/0!</v>
      </c>
    </row>
    <row r="26" spans="1:18">
      <c r="A26" s="79" t="s">
        <v>137</v>
      </c>
      <c r="C26" t="str">
        <f t="shared" si="6"/>
        <v>Abril</v>
      </c>
      <c r="D26" s="13">
        <f t="shared" si="7"/>
        <v>0</v>
      </c>
      <c r="F26" s="79" t="s">
        <v>137</v>
      </c>
      <c r="G26" s="13"/>
      <c r="H26" t="str">
        <f t="shared" si="8"/>
        <v>Abril</v>
      </c>
      <c r="I26" s="13">
        <f t="shared" si="9"/>
        <v>0</v>
      </c>
      <c r="K26" s="79" t="s">
        <v>137</v>
      </c>
      <c r="M26" s="13" t="str">
        <f t="shared" si="10"/>
        <v>Abril</v>
      </c>
      <c r="N26" s="13">
        <f t="shared" si="11"/>
        <v>0</v>
      </c>
      <c r="O26" s="13"/>
      <c r="P26" s="73" t="e">
        <f t="shared" si="12"/>
        <v>#DIV/0!</v>
      </c>
      <c r="Q26" s="73" t="e">
        <f t="shared" si="13"/>
        <v>#DIV/0!</v>
      </c>
    </row>
    <row r="27" spans="1:18">
      <c r="A27" s="79" t="s">
        <v>138</v>
      </c>
      <c r="C27" t="str">
        <f t="shared" si="6"/>
        <v>Mayo</v>
      </c>
      <c r="D27" s="13">
        <f t="shared" si="7"/>
        <v>0</v>
      </c>
      <c r="F27" s="79" t="s">
        <v>138</v>
      </c>
      <c r="G27" s="13"/>
      <c r="H27" t="str">
        <f t="shared" si="8"/>
        <v>Mayo</v>
      </c>
      <c r="I27" s="13">
        <f t="shared" si="9"/>
        <v>0</v>
      </c>
      <c r="K27" s="79" t="s">
        <v>138</v>
      </c>
      <c r="M27" s="13" t="str">
        <f t="shared" si="10"/>
        <v>Mayo</v>
      </c>
      <c r="N27" s="13">
        <f t="shared" si="11"/>
        <v>0</v>
      </c>
      <c r="O27" s="13"/>
      <c r="P27" s="73" t="e">
        <f t="shared" si="12"/>
        <v>#DIV/0!</v>
      </c>
      <c r="Q27" s="73" t="e">
        <f t="shared" si="13"/>
        <v>#DIV/0!</v>
      </c>
    </row>
    <row r="28" spans="1:18">
      <c r="A28" s="79" t="s">
        <v>143</v>
      </c>
      <c r="C28" t="str">
        <f t="shared" si="6"/>
        <v>Junio</v>
      </c>
      <c r="D28" s="13">
        <f t="shared" si="7"/>
        <v>0</v>
      </c>
      <c r="F28" s="79" t="s">
        <v>143</v>
      </c>
      <c r="G28" s="13"/>
      <c r="H28" t="str">
        <f t="shared" si="8"/>
        <v>Junio</v>
      </c>
      <c r="I28" s="13">
        <f t="shared" si="9"/>
        <v>0</v>
      </c>
      <c r="K28" s="79" t="s">
        <v>143</v>
      </c>
      <c r="M28" s="13" t="str">
        <f t="shared" si="10"/>
        <v>Junio</v>
      </c>
      <c r="N28" s="13">
        <f t="shared" si="11"/>
        <v>0</v>
      </c>
      <c r="O28" s="13"/>
      <c r="P28" s="73" t="e">
        <f t="shared" si="12"/>
        <v>#DIV/0!</v>
      </c>
      <c r="Q28" s="73" t="e">
        <f t="shared" si="13"/>
        <v>#DIV/0!</v>
      </c>
    </row>
    <row r="29" spans="1:18">
      <c r="A29" s="79" t="s">
        <v>144</v>
      </c>
      <c r="C29" t="str">
        <f t="shared" si="6"/>
        <v>Julio</v>
      </c>
      <c r="D29" s="13">
        <f t="shared" si="7"/>
        <v>0</v>
      </c>
      <c r="F29" s="79" t="s">
        <v>144</v>
      </c>
      <c r="G29" s="13"/>
      <c r="H29" t="str">
        <f t="shared" si="8"/>
        <v>Julio</v>
      </c>
      <c r="I29" s="13">
        <f t="shared" si="9"/>
        <v>0</v>
      </c>
      <c r="K29" s="79" t="s">
        <v>144</v>
      </c>
      <c r="M29" s="13" t="str">
        <f t="shared" si="10"/>
        <v>Julio</v>
      </c>
      <c r="N29" s="13">
        <f t="shared" si="11"/>
        <v>0</v>
      </c>
      <c r="O29" s="13"/>
      <c r="P29" s="73" t="e">
        <f t="shared" si="12"/>
        <v>#DIV/0!</v>
      </c>
      <c r="Q29" s="73" t="e">
        <f t="shared" si="13"/>
        <v>#DIV/0!</v>
      </c>
    </row>
    <row r="30" spans="1:18">
      <c r="A30" s="79" t="s">
        <v>145</v>
      </c>
      <c r="C30" t="str">
        <f t="shared" si="6"/>
        <v>Agosto</v>
      </c>
      <c r="D30" s="13">
        <f t="shared" si="7"/>
        <v>0</v>
      </c>
      <c r="F30" s="79" t="s">
        <v>145</v>
      </c>
      <c r="G30" s="13"/>
      <c r="H30" t="str">
        <f t="shared" si="8"/>
        <v>Agosto</v>
      </c>
      <c r="I30" s="13">
        <f t="shared" si="9"/>
        <v>0</v>
      </c>
      <c r="K30" s="79" t="s">
        <v>145</v>
      </c>
      <c r="M30" s="13" t="str">
        <f t="shared" si="10"/>
        <v>Agosto</v>
      </c>
      <c r="N30" s="13">
        <f t="shared" si="11"/>
        <v>0</v>
      </c>
      <c r="O30" s="13"/>
      <c r="P30" s="73" t="e">
        <f t="shared" si="12"/>
        <v>#DIV/0!</v>
      </c>
      <c r="Q30" s="73" t="e">
        <f t="shared" si="13"/>
        <v>#DIV/0!</v>
      </c>
    </row>
    <row r="31" spans="1:18">
      <c r="A31" s="79" t="s">
        <v>146</v>
      </c>
      <c r="C31" t="str">
        <f t="shared" si="6"/>
        <v>Septiembre</v>
      </c>
      <c r="D31" s="13">
        <f t="shared" si="7"/>
        <v>0</v>
      </c>
      <c r="F31" s="79" t="s">
        <v>146</v>
      </c>
      <c r="G31" s="13"/>
      <c r="H31" t="str">
        <f t="shared" si="8"/>
        <v>Septiembre</v>
      </c>
      <c r="I31" s="13">
        <f t="shared" si="9"/>
        <v>0</v>
      </c>
      <c r="K31" s="79" t="s">
        <v>146</v>
      </c>
      <c r="M31" s="13" t="str">
        <f t="shared" si="10"/>
        <v>Septiembre</v>
      </c>
      <c r="N31" s="13">
        <f t="shared" si="11"/>
        <v>0</v>
      </c>
      <c r="O31" s="13"/>
      <c r="P31" s="73" t="e">
        <f t="shared" si="12"/>
        <v>#DIV/0!</v>
      </c>
      <c r="Q31" s="73" t="e">
        <f t="shared" si="13"/>
        <v>#DIV/0!</v>
      </c>
    </row>
    <row r="32" spans="1:18">
      <c r="A32" s="79" t="s">
        <v>147</v>
      </c>
      <c r="C32" t="str">
        <f t="shared" si="6"/>
        <v>Octubre</v>
      </c>
      <c r="D32" s="13">
        <f t="shared" si="7"/>
        <v>0</v>
      </c>
      <c r="F32" s="79" t="s">
        <v>147</v>
      </c>
      <c r="G32" s="13"/>
      <c r="H32" t="str">
        <f t="shared" si="8"/>
        <v>Octubre</v>
      </c>
      <c r="I32" s="13">
        <f t="shared" si="9"/>
        <v>0</v>
      </c>
      <c r="K32" s="79" t="s">
        <v>147</v>
      </c>
      <c r="M32" s="13" t="str">
        <f t="shared" si="10"/>
        <v>Octubre</v>
      </c>
      <c r="N32" s="13">
        <f t="shared" si="11"/>
        <v>0</v>
      </c>
      <c r="O32" s="13"/>
      <c r="P32" s="73" t="e">
        <f t="shared" si="12"/>
        <v>#DIV/0!</v>
      </c>
      <c r="Q32" s="73" t="e">
        <f t="shared" si="13"/>
        <v>#DIV/0!</v>
      </c>
    </row>
    <row r="33" spans="1:18">
      <c r="A33" s="79" t="s">
        <v>148</v>
      </c>
      <c r="C33" t="str">
        <f t="shared" si="6"/>
        <v>Noviembre</v>
      </c>
      <c r="D33" s="13">
        <f t="shared" si="7"/>
        <v>0</v>
      </c>
      <c r="F33" s="79" t="s">
        <v>148</v>
      </c>
      <c r="G33" s="13"/>
      <c r="H33" t="str">
        <f t="shared" si="8"/>
        <v>Noviembre</v>
      </c>
      <c r="I33" s="13">
        <f t="shared" si="9"/>
        <v>0</v>
      </c>
      <c r="K33" s="79" t="s">
        <v>148</v>
      </c>
      <c r="M33" s="13" t="str">
        <f t="shared" si="10"/>
        <v>Noviembre</v>
      </c>
      <c r="N33" s="13">
        <f t="shared" si="11"/>
        <v>0</v>
      </c>
      <c r="O33" s="13"/>
      <c r="P33" s="73" t="e">
        <f t="shared" si="12"/>
        <v>#DIV/0!</v>
      </c>
      <c r="Q33" s="73" t="e">
        <f t="shared" si="13"/>
        <v>#DIV/0!</v>
      </c>
    </row>
    <row r="34" spans="1:18">
      <c r="A34" s="79" t="s">
        <v>149</v>
      </c>
      <c r="C34" t="str">
        <f t="shared" si="6"/>
        <v>Diciembre</v>
      </c>
      <c r="D34" s="13">
        <f t="shared" si="7"/>
        <v>0</v>
      </c>
      <c r="F34" s="79" t="s">
        <v>149</v>
      </c>
      <c r="G34" s="13"/>
      <c r="H34" t="str">
        <f t="shared" si="8"/>
        <v>Diciembre</v>
      </c>
      <c r="I34" s="13">
        <f t="shared" si="9"/>
        <v>0</v>
      </c>
      <c r="K34" s="79" t="s">
        <v>149</v>
      </c>
      <c r="M34" s="13" t="str">
        <f t="shared" si="10"/>
        <v>Diciembre</v>
      </c>
      <c r="N34" s="13">
        <f t="shared" si="11"/>
        <v>0</v>
      </c>
      <c r="O34" s="13"/>
      <c r="P34" s="73" t="e">
        <f t="shared" si="12"/>
        <v>#DIV/0!</v>
      </c>
      <c r="Q34" s="73" t="e">
        <f t="shared" si="13"/>
        <v>#DIV/0!</v>
      </c>
    </row>
    <row r="35" spans="1:18">
      <c r="A35" s="79" t="s">
        <v>167</v>
      </c>
      <c r="F35" s="79" t="s">
        <v>167</v>
      </c>
      <c r="G35" s="13"/>
      <c r="K35" s="79" t="s">
        <v>167</v>
      </c>
      <c r="M35" s="13"/>
    </row>
    <row r="36" spans="1:18">
      <c r="A36" s="79" t="s">
        <v>135</v>
      </c>
      <c r="F36" s="79" t="s">
        <v>135</v>
      </c>
      <c r="K36" s="79" t="s">
        <v>135</v>
      </c>
    </row>
    <row r="39" spans="1:18">
      <c r="B39" s="136" t="s">
        <v>163</v>
      </c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</row>
    <row r="41" spans="1:18">
      <c r="B41" s="78" t="s">
        <v>131</v>
      </c>
      <c r="C41" t="s">
        <v>172</v>
      </c>
      <c r="G41">
        <f>D41</f>
        <v>0</v>
      </c>
      <c r="H41">
        <f>E41</f>
        <v>0</v>
      </c>
    </row>
    <row r="42" spans="1:18">
      <c r="B42" t="s">
        <v>132</v>
      </c>
      <c r="C42" s="13">
        <v>900719665.97000003</v>
      </c>
      <c r="F42" t="str">
        <f t="shared" ref="F42:F53" si="14">B42</f>
        <v>Enero</v>
      </c>
      <c r="G42" s="73" t="e">
        <f>+GETPIVOTDATA("SCOMPROMISO",$B$41,"Mes","Enero")/GETPIVOTDATA(" APR. VIGENTE",$B$41,"Mes","Enero")</f>
        <v>#REF!</v>
      </c>
      <c r="H42" s="73" t="e">
        <f>+GETPIVOTDATA("SOBLIGACION",$B$41,"Mes","Enero")/GETPIVOTDATA(" APR. VIGENTE",$B$41,"Mes","Enero")</f>
        <v>#REF!</v>
      </c>
    </row>
    <row r="43" spans="1:18">
      <c r="B43" t="s">
        <v>133</v>
      </c>
      <c r="C43" s="13"/>
      <c r="F43" t="str">
        <f t="shared" si="14"/>
        <v>Febrero</v>
      </c>
      <c r="G43" s="73" t="e">
        <f>+GETPIVOTDATA("SCOMPROMISO",$B$41,"Mes","Febrero")/GETPIVOTDATA(" APR. VIGENTE",$B$41,"Mes","Febrero")</f>
        <v>#REF!</v>
      </c>
      <c r="H43" s="73" t="e">
        <f>+GETPIVOTDATA("SOBLIGACION",$B$41,"Mes","Febrero")/GETPIVOTDATA(" APR. VIGENTE",$B$41,"Mes","Febrero")</f>
        <v>#REF!</v>
      </c>
      <c r="M43" s="70"/>
      <c r="O43" s="73"/>
    </row>
    <row r="44" spans="1:18">
      <c r="B44" t="s">
        <v>134</v>
      </c>
      <c r="C44" s="13"/>
      <c r="F44" t="str">
        <f t="shared" si="14"/>
        <v>Marzo</v>
      </c>
      <c r="G44" s="73" t="e">
        <f>+GETPIVOTDATA("SCOMPROMISO",$B$41,"Mes","Marzo")/GETPIVOTDATA(" APR. VIGENTE",$B$41,"Mes","Marzo")</f>
        <v>#REF!</v>
      </c>
      <c r="H44" s="73" t="e">
        <f>+GETPIVOTDATA("SOBLIGACION",$B$41,"Mes","Marzo")/GETPIVOTDATA(" APR. VIGENTE",$B$41,"Mes","Marzo")</f>
        <v>#REF!</v>
      </c>
    </row>
    <row r="45" spans="1:18">
      <c r="B45" t="s">
        <v>137</v>
      </c>
      <c r="C45" s="13"/>
      <c r="F45" t="str">
        <f t="shared" si="14"/>
        <v>Abril</v>
      </c>
      <c r="G45" s="73" t="e">
        <f>+GETPIVOTDATA("SCOMPROMISO",$B$41,"Mes","Abril")/GETPIVOTDATA(" APR. VIGENTE",$B$41,"Mes","Abril")</f>
        <v>#REF!</v>
      </c>
      <c r="H45" s="73" t="e">
        <f>+GETPIVOTDATA("SOBLIGACION",$B$41,"Mes","Abril")/GETPIVOTDATA(" APR. VIGENTE",$B$41,"Mes","Abril")</f>
        <v>#REF!</v>
      </c>
    </row>
    <row r="46" spans="1:18">
      <c r="B46" t="s">
        <v>138</v>
      </c>
      <c r="C46" s="13"/>
      <c r="F46" t="str">
        <f t="shared" si="14"/>
        <v>Mayo</v>
      </c>
      <c r="G46" s="73" t="e">
        <f>+GETPIVOTDATA("SCOMPROMISO",$B$41,"Mes","Mayo")/GETPIVOTDATA(" APR. VIGENTE",$B$41,"Mes","Mayo")</f>
        <v>#REF!</v>
      </c>
      <c r="H46" s="73" t="e">
        <f>+GETPIVOTDATA("SOBLIGACION",$B$41,"Mes","Mayo")/GETPIVOTDATA(" APR. VIGENTE",$B$41,"Mes","Mayo")</f>
        <v>#REF!</v>
      </c>
    </row>
    <row r="47" spans="1:18">
      <c r="B47" t="s">
        <v>143</v>
      </c>
      <c r="C47" s="13"/>
      <c r="F47" t="str">
        <f t="shared" si="14"/>
        <v>Junio</v>
      </c>
      <c r="G47" s="73" t="e">
        <f>+GETPIVOTDATA("SCOMPROMISO",$B$41,"Mes","Junio")/GETPIVOTDATA(" APR. VIGENTE",$B$41,"Mes","Junio")</f>
        <v>#REF!</v>
      </c>
      <c r="H47" s="73" t="e">
        <f>+GETPIVOTDATA("SOBLIGACION",$B$41,"Mes","Junio")/GETPIVOTDATA(" APR. VIGENTE",$B$41,"Mes","Junio")</f>
        <v>#REF!</v>
      </c>
    </row>
    <row r="48" spans="1:18">
      <c r="B48" t="s">
        <v>144</v>
      </c>
      <c r="C48" s="13"/>
      <c r="F48" t="str">
        <f t="shared" si="14"/>
        <v>Julio</v>
      </c>
      <c r="G48" s="73" t="e">
        <f>+GETPIVOTDATA("SCOMPROMISO",$B$41,"Mes","Julio")/GETPIVOTDATA(" APR. VIGENTE",$B$41,"Mes","Julio")</f>
        <v>#REF!</v>
      </c>
      <c r="H48" s="73" t="e">
        <f>+GETPIVOTDATA("SOBLIGACION",$B$41,"Mes","Julio")/GETPIVOTDATA(" APR. VIGENTE",$B$41,"Mes","Julio")</f>
        <v>#REF!</v>
      </c>
    </row>
    <row r="49" spans="2:8">
      <c r="B49" t="s">
        <v>145</v>
      </c>
      <c r="C49" s="13"/>
      <c r="F49" t="str">
        <f t="shared" si="14"/>
        <v>Agosto</v>
      </c>
      <c r="G49" s="73" t="e">
        <f>+GETPIVOTDATA("SCOMPROMISO",$B$41,"Mes","Agosto")/GETPIVOTDATA(" APR. VIGENTE",$B$41,"Mes","Agosto")</f>
        <v>#REF!</v>
      </c>
      <c r="H49" s="73" t="e">
        <f>+GETPIVOTDATA("SOBLIGACION",$B$41,"Mes","Agosto")/GETPIVOTDATA(" APR. VIGENTE",$B$41,"Mes","Agosto")</f>
        <v>#REF!</v>
      </c>
    </row>
    <row r="50" spans="2:8">
      <c r="B50" t="s">
        <v>146</v>
      </c>
      <c r="C50" s="13"/>
      <c r="F50" t="str">
        <f t="shared" si="14"/>
        <v>Septiembre</v>
      </c>
      <c r="G50" s="73" t="e">
        <f>+GETPIVOTDATA("SCOMPROMISO",$B$41,"Mes","Septiembre")/GETPIVOTDATA(" APR. VIGENTE",$B$41,"Mes","Septiembre")</f>
        <v>#REF!</v>
      </c>
      <c r="H50" s="73" t="e">
        <f>+GETPIVOTDATA("SOBLIGACION",$B$41,"Mes","Septiembre")/GETPIVOTDATA(" APR. VIGENTE",$B$41,"Mes","Septiembre")</f>
        <v>#REF!</v>
      </c>
    </row>
    <row r="51" spans="2:8">
      <c r="B51" t="s">
        <v>147</v>
      </c>
      <c r="C51" s="13"/>
      <c r="F51" t="str">
        <f t="shared" si="14"/>
        <v>Octubre</v>
      </c>
      <c r="G51" s="73" t="e">
        <f>+GETPIVOTDATA("SCOMPROMISO",$B$41,"Mes","Octubre")/GETPIVOTDATA(" APR. VIGENTE",$B$41,"Mes","Octubre")</f>
        <v>#REF!</v>
      </c>
      <c r="H51" s="73" t="e">
        <f>+GETPIVOTDATA("SOBLIGACION",$B$41,"Mes","Octubre")/GETPIVOTDATA(" APR. VIGENTE",$B$41,"Mes","Octubre")</f>
        <v>#REF!</v>
      </c>
    </row>
    <row r="52" spans="2:8">
      <c r="B52" t="s">
        <v>148</v>
      </c>
      <c r="C52" s="13"/>
      <c r="F52" t="str">
        <f t="shared" si="14"/>
        <v>Noviembre</v>
      </c>
      <c r="G52" s="73" t="e">
        <f>+GETPIVOTDATA("SCOMPROMISO",$B$41,"Mes","Noviembre")/GETPIVOTDATA(" APR. VIGENTE",$B$41,"Mes","Noviembre")</f>
        <v>#REF!</v>
      </c>
      <c r="H52" s="73" t="e">
        <f>+GETPIVOTDATA("SOBLIGACION",$B$41,"Mes","Noviembre")/GETPIVOTDATA(" APR. VIGENTE",$B$41,"Mes","Noviembre")</f>
        <v>#REF!</v>
      </c>
    </row>
    <row r="53" spans="2:8">
      <c r="B53" t="s">
        <v>149</v>
      </c>
      <c r="C53" s="13"/>
      <c r="F53" t="str">
        <f t="shared" si="14"/>
        <v>Diciembre</v>
      </c>
      <c r="G53" s="73" t="e">
        <f>+GETPIVOTDATA("SCOMPROMISO",$B$41,"Mes","Diciembre")/GETPIVOTDATA(" APR. VIGENTE",$B$41,"Mes","Diciembre")</f>
        <v>#REF!</v>
      </c>
      <c r="H53" s="73" t="e">
        <f>+GETPIVOTDATA("SOBLIGACION",$B$41,"Mes","Diciembre")/GETPIVOTDATA(" APR. VIGENTE",$B$41,"Mes","Diciembre")</f>
        <v>#REF!</v>
      </c>
    </row>
    <row r="54" spans="2:8">
      <c r="B54" t="s">
        <v>167</v>
      </c>
      <c r="C54" s="13"/>
    </row>
    <row r="55" spans="2:8">
      <c r="B55" t="s">
        <v>135</v>
      </c>
      <c r="C55">
        <v>900719665.97000003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8"/>
  <sheetViews>
    <sheetView topLeftCell="A13" zoomScale="85" zoomScaleNormal="85" workbookViewId="0">
      <selection activeCell="S6" sqref="S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78" t="s">
        <v>140</v>
      </c>
    </row>
    <row r="4" spans="1:1">
      <c r="A4" s="79" t="s">
        <v>132</v>
      </c>
    </row>
    <row r="5" spans="1:1">
      <c r="A5" s="80" t="s">
        <v>168</v>
      </c>
    </row>
    <row r="6" spans="1:1">
      <c r="A6" s="79" t="s">
        <v>133</v>
      </c>
    </row>
    <row r="7" spans="1:1">
      <c r="A7" s="80" t="s">
        <v>168</v>
      </c>
    </row>
    <row r="8" spans="1:1">
      <c r="A8" s="79" t="s">
        <v>134</v>
      </c>
    </row>
    <row r="9" spans="1:1">
      <c r="A9" s="80" t="s">
        <v>168</v>
      </c>
    </row>
    <row r="10" spans="1:1">
      <c r="A10" s="79" t="s">
        <v>137</v>
      </c>
    </row>
    <row r="11" spans="1:1">
      <c r="A11" s="80" t="s">
        <v>168</v>
      </c>
    </row>
    <row r="12" spans="1:1">
      <c r="A12" s="79" t="s">
        <v>138</v>
      </c>
    </row>
    <row r="13" spans="1:1">
      <c r="A13" s="80" t="s">
        <v>168</v>
      </c>
    </row>
    <row r="14" spans="1:1">
      <c r="A14" s="79" t="s">
        <v>143</v>
      </c>
    </row>
    <row r="15" spans="1:1">
      <c r="A15" s="80" t="s">
        <v>168</v>
      </c>
    </row>
    <row r="16" spans="1:1">
      <c r="A16" s="79" t="s">
        <v>144</v>
      </c>
    </row>
    <row r="17" spans="1:1">
      <c r="A17" s="80" t="s">
        <v>168</v>
      </c>
    </row>
    <row r="18" spans="1:1">
      <c r="A18" s="79" t="s">
        <v>145</v>
      </c>
    </row>
    <row r="19" spans="1:1">
      <c r="A19" s="80" t="s">
        <v>168</v>
      </c>
    </row>
    <row r="20" spans="1:1">
      <c r="A20" s="79" t="s">
        <v>146</v>
      </c>
    </row>
    <row r="21" spans="1:1">
      <c r="A21" s="80" t="s">
        <v>168</v>
      </c>
    </row>
    <row r="22" spans="1:1">
      <c r="A22" s="79" t="s">
        <v>147</v>
      </c>
    </row>
    <row r="23" spans="1:1">
      <c r="A23" s="80" t="s">
        <v>168</v>
      </c>
    </row>
    <row r="24" spans="1:1">
      <c r="A24" s="79" t="s">
        <v>148</v>
      </c>
    </row>
    <row r="25" spans="1:1">
      <c r="A25" s="80" t="s">
        <v>168</v>
      </c>
    </row>
    <row r="26" spans="1:1">
      <c r="A26" s="79" t="s">
        <v>149</v>
      </c>
    </row>
    <row r="27" spans="1:1">
      <c r="A27" s="80" t="s">
        <v>168</v>
      </c>
    </row>
    <row r="28" spans="1:1">
      <c r="A28" s="79" t="s">
        <v>135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27">
        <v>2024</v>
      </c>
      <c r="B1" s="14"/>
      <c r="C1" s="14"/>
      <c r="D1" s="14"/>
      <c r="E1" s="14"/>
      <c r="F1" s="14"/>
      <c r="G1" s="14"/>
      <c r="H1" s="28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29" t="s">
        <v>150</v>
      </c>
      <c r="B2" s="14"/>
      <c r="C2" s="14"/>
      <c r="D2" s="14"/>
      <c r="E2" s="14"/>
      <c r="F2" s="14"/>
      <c r="G2" s="14"/>
      <c r="H2" s="28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0" t="s">
        <v>151</v>
      </c>
      <c r="B3" s="31" t="s">
        <v>152</v>
      </c>
      <c r="C3" s="32" t="s">
        <v>132</v>
      </c>
      <c r="D3" s="32" t="s">
        <v>133</v>
      </c>
      <c r="E3" s="32" t="s">
        <v>134</v>
      </c>
      <c r="F3" s="32" t="s">
        <v>137</v>
      </c>
      <c r="G3" s="32" t="s">
        <v>138</v>
      </c>
      <c r="H3" s="33" t="s">
        <v>143</v>
      </c>
      <c r="I3" s="32" t="s">
        <v>144</v>
      </c>
      <c r="J3" s="32" t="s">
        <v>145</v>
      </c>
      <c r="K3" s="32" t="s">
        <v>146</v>
      </c>
      <c r="L3" s="32" t="s">
        <v>147</v>
      </c>
      <c r="M3" s="32" t="s">
        <v>148</v>
      </c>
      <c r="N3" s="32" t="s">
        <v>149</v>
      </c>
      <c r="O3" s="32" t="s">
        <v>132</v>
      </c>
      <c r="P3" s="32" t="s">
        <v>133</v>
      </c>
      <c r="Q3" s="32" t="s">
        <v>134</v>
      </c>
      <c r="R3" s="32" t="s">
        <v>137</v>
      </c>
      <c r="S3" s="32" t="s">
        <v>138</v>
      </c>
      <c r="T3" s="33" t="s">
        <v>143</v>
      </c>
      <c r="U3" s="32" t="s">
        <v>144</v>
      </c>
      <c r="V3" s="32" t="s">
        <v>145</v>
      </c>
      <c r="W3" s="32" t="s">
        <v>146</v>
      </c>
      <c r="X3" s="32" t="s">
        <v>147</v>
      </c>
      <c r="Y3" s="32" t="s">
        <v>148</v>
      </c>
      <c r="Z3" s="32" t="s">
        <v>149</v>
      </c>
    </row>
    <row r="4" spans="1:26" ht="15.75">
      <c r="A4" s="34" t="s">
        <v>153</v>
      </c>
      <c r="B4" s="35">
        <v>1114931.8121100001</v>
      </c>
      <c r="C4" s="36">
        <v>0.18029243817945076</v>
      </c>
      <c r="D4" s="36">
        <v>0.37964691711954346</v>
      </c>
      <c r="E4" s="36">
        <v>0.49191981990132827</v>
      </c>
      <c r="F4" s="36">
        <v>0.53306558423989892</v>
      </c>
      <c r="G4" s="36">
        <v>0.60529921618395821</v>
      </c>
      <c r="H4" s="37">
        <v>0.67147864296827464</v>
      </c>
      <c r="I4" s="36">
        <v>0.70656463894918209</v>
      </c>
      <c r="J4" s="36">
        <v>0.75440271212199939</v>
      </c>
      <c r="K4" s="36">
        <v>0.80191784028029822</v>
      </c>
      <c r="L4" s="36">
        <v>0.82964083502048691</v>
      </c>
      <c r="M4" s="36">
        <v>0.89416047477188065</v>
      </c>
      <c r="N4" s="36">
        <v>0.96832076600943873</v>
      </c>
      <c r="O4" s="38">
        <v>3.6866891701511258E-2</v>
      </c>
      <c r="P4" s="38">
        <v>0.10568897513815068</v>
      </c>
      <c r="Q4" s="38">
        <v>0.19633541695983339</v>
      </c>
      <c r="R4" s="38">
        <v>0.25595681745674193</v>
      </c>
      <c r="S4" s="38">
        <v>0.35277337856232055</v>
      </c>
      <c r="T4" s="38">
        <v>0.45786779215562523</v>
      </c>
      <c r="U4" s="38">
        <v>0.53567048921137272</v>
      </c>
      <c r="V4" s="38">
        <v>0.61361133349890384</v>
      </c>
      <c r="W4" s="38">
        <v>0.69022471048843037</v>
      </c>
      <c r="X4" s="38">
        <v>0.73988315855031195</v>
      </c>
      <c r="Y4" s="38">
        <v>0.84223871947840789</v>
      </c>
      <c r="Z4" s="38">
        <v>0.94904432508721859</v>
      </c>
    </row>
    <row r="5" spans="1:26" ht="15.75">
      <c r="A5" s="34" t="s">
        <v>154</v>
      </c>
      <c r="B5" s="35">
        <v>735394.93</v>
      </c>
      <c r="C5" s="36">
        <v>0.21085226175043528</v>
      </c>
      <c r="D5" s="36">
        <v>0.47586015031530976</v>
      </c>
      <c r="E5" s="36">
        <v>0.610148584571507</v>
      </c>
      <c r="F5" s="36">
        <v>0.6490615833796024</v>
      </c>
      <c r="G5" s="36">
        <v>0.71776912035034124</v>
      </c>
      <c r="H5" s="37">
        <v>0.7738982622404289</v>
      </c>
      <c r="I5" s="36">
        <v>0.79340029154138103</v>
      </c>
      <c r="J5" s="36">
        <v>0.83632433750703261</v>
      </c>
      <c r="K5" s="36">
        <v>0.8738533353621587</v>
      </c>
      <c r="L5" s="36">
        <v>0.88831125314009785</v>
      </c>
      <c r="M5" s="36">
        <v>0.92974207441534551</v>
      </c>
      <c r="N5" s="36">
        <v>0.98545558648213372</v>
      </c>
      <c r="O5" s="38">
        <v>2.9980285206834285E-2</v>
      </c>
      <c r="P5" s="38">
        <v>0.10807530130709769</v>
      </c>
      <c r="Q5" s="38">
        <v>0.21106083340947027</v>
      </c>
      <c r="R5" s="38">
        <v>0.2699511449334967</v>
      </c>
      <c r="S5" s="38">
        <v>0.37836359825791632</v>
      </c>
      <c r="T5" s="38">
        <v>0.48919613791503075</v>
      </c>
      <c r="U5" s="38">
        <v>0.57142636911319411</v>
      </c>
      <c r="V5" s="38">
        <v>0.65748543982644381</v>
      </c>
      <c r="W5" s="38">
        <v>0.73435172853196184</v>
      </c>
      <c r="X5" s="38">
        <v>0.77771772533283479</v>
      </c>
      <c r="Y5" s="38">
        <v>0.87909725792349158</v>
      </c>
      <c r="Z5" s="38">
        <v>0.96183240240718149</v>
      </c>
    </row>
    <row r="6" spans="1:26" ht="15.75">
      <c r="A6" s="34" t="s">
        <v>155</v>
      </c>
      <c r="B6" s="39">
        <v>710711.47900000005</v>
      </c>
      <c r="C6" s="36">
        <v>0.21403764243591381</v>
      </c>
      <c r="D6" s="36">
        <v>0.48704105343685061</v>
      </c>
      <c r="E6" s="36">
        <v>0.62385006406007859</v>
      </c>
      <c r="F6" s="36">
        <v>0.66253393229199231</v>
      </c>
      <c r="G6" s="36">
        <v>0.73067914774037379</v>
      </c>
      <c r="H6" s="37">
        <v>0.78553625017048823</v>
      </c>
      <c r="I6" s="36">
        <v>0.8026350614162735</v>
      </c>
      <c r="J6" s="36">
        <v>0.84482027618828137</v>
      </c>
      <c r="K6" s="36">
        <v>0.88136458502362824</v>
      </c>
      <c r="L6" s="36">
        <v>0.89405843384738326</v>
      </c>
      <c r="M6" s="36">
        <v>0.93257038301896267</v>
      </c>
      <c r="N6" s="36">
        <v>0.98756300750820536</v>
      </c>
      <c r="O6" s="38">
        <v>2.9232899269321329E-2</v>
      </c>
      <c r="P6" s="38">
        <v>0.10829944981250528</v>
      </c>
      <c r="Q6" s="38">
        <v>0.2122007180033243</v>
      </c>
      <c r="R6" s="38">
        <v>0.27122525726714158</v>
      </c>
      <c r="S6" s="38">
        <v>0.38058809250042913</v>
      </c>
      <c r="T6" s="38">
        <v>0.49181506201184788</v>
      </c>
      <c r="U6" s="38">
        <v>0.57436395727931633</v>
      </c>
      <c r="V6" s="38">
        <v>0.64918444330102676</v>
      </c>
      <c r="W6" s="38">
        <v>0.73819733168988355</v>
      </c>
      <c r="X6" s="38">
        <v>0.78056569868676284</v>
      </c>
      <c r="Y6" s="38">
        <v>0.88101453581604905</v>
      </c>
      <c r="Z6" s="38">
        <v>0.9632011486661658</v>
      </c>
    </row>
    <row r="7" spans="1:26" ht="15.75">
      <c r="A7" s="34" t="s">
        <v>156</v>
      </c>
      <c r="B7" s="39">
        <v>24683.451000000001</v>
      </c>
      <c r="C7" s="36">
        <v>0.12641119847137089</v>
      </c>
      <c r="D7" s="36">
        <v>0.19710007983992253</v>
      </c>
      <c r="E7" s="36">
        <v>0.26137311846465894</v>
      </c>
      <c r="F7" s="36">
        <v>0.31384548113658867</v>
      </c>
      <c r="G7" s="36">
        <v>0.38715953418430227</v>
      </c>
      <c r="H7" s="37">
        <v>0.47497127269517819</v>
      </c>
      <c r="I7" s="36">
        <v>0.5483171896393122</v>
      </c>
      <c r="J7" s="36">
        <v>0.61011265258947123</v>
      </c>
      <c r="K7" s="36">
        <v>0.67424554789294588</v>
      </c>
      <c r="L7" s="36">
        <v>0.73307814521934433</v>
      </c>
      <c r="M7" s="36">
        <v>0.85404318905799892</v>
      </c>
      <c r="N7" s="36">
        <v>0.92859780975681838</v>
      </c>
      <c r="O7" s="38">
        <v>4.8881528259884302E-2</v>
      </c>
      <c r="P7" s="38">
        <v>0.10185069682983866</v>
      </c>
      <c r="Q7" s="38">
        <v>0.18249213983120119</v>
      </c>
      <c r="R7" s="38">
        <v>0.24804859731049675</v>
      </c>
      <c r="S7" s="38">
        <v>0.32324652116236741</v>
      </c>
      <c r="T7" s="38">
        <v>0.41841786025729755</v>
      </c>
      <c r="U7" s="38">
        <v>0.49338401052767111</v>
      </c>
      <c r="V7" s="38">
        <v>0.56161916463301331</v>
      </c>
      <c r="W7" s="38">
        <v>0.63389367154728637</v>
      </c>
      <c r="X7" s="38">
        <v>0.70142766002057344</v>
      </c>
      <c r="Y7" s="38">
        <v>0.83325130608278419</v>
      </c>
      <c r="Z7" s="38">
        <v>0.92399022685225263</v>
      </c>
    </row>
    <row r="8" spans="1:26" ht="15.75">
      <c r="A8" s="40" t="s">
        <v>157</v>
      </c>
      <c r="B8" s="41">
        <v>166200.09700000001</v>
      </c>
      <c r="C8" s="42">
        <v>0.10531605990777475</v>
      </c>
      <c r="D8" s="42">
        <v>0.16572207612721124</v>
      </c>
      <c r="E8" s="42">
        <v>0.22259353586932187</v>
      </c>
      <c r="F8" s="42">
        <v>0.2765322035511249</v>
      </c>
      <c r="G8" s="42">
        <v>0.36958868223816144</v>
      </c>
      <c r="H8" s="43">
        <v>0.45843327050687027</v>
      </c>
      <c r="I8" s="42">
        <v>0.51926832866319339</v>
      </c>
      <c r="J8" s="42">
        <v>0.57988939263451433</v>
      </c>
      <c r="K8" s="42">
        <v>0.65246583074486475</v>
      </c>
      <c r="L8" s="42">
        <v>0.70673522158978241</v>
      </c>
      <c r="M8" s="42">
        <v>0.83419243679080846</v>
      </c>
      <c r="N8" s="42">
        <v>0.93915650765187975</v>
      </c>
      <c r="O8" s="42">
        <v>5.9853394464289007E-2</v>
      </c>
      <c r="P8" s="42">
        <v>0.10593365474774173</v>
      </c>
      <c r="Q8" s="42">
        <v>0.14798747188446645</v>
      </c>
      <c r="R8" s="42">
        <v>0.23277774127728051</v>
      </c>
      <c r="S8" s="42">
        <v>0.31280869576839387</v>
      </c>
      <c r="T8" s="42">
        <v>0.41151249636678949</v>
      </c>
      <c r="U8" s="42">
        <v>0.47189411211263521</v>
      </c>
      <c r="V8" s="42">
        <v>0.53093331522618414</v>
      </c>
      <c r="W8" s="42">
        <v>0.61321078339112012</v>
      </c>
      <c r="X8" s="42">
        <v>0.67295252628812141</v>
      </c>
      <c r="Y8" s="42">
        <v>0.77754905926655749</v>
      </c>
      <c r="Z8" s="42">
        <v>0.92735269420503719</v>
      </c>
    </row>
    <row r="9" spans="1:26" ht="15.75">
      <c r="A9" s="34" t="s">
        <v>158</v>
      </c>
      <c r="B9" s="35">
        <v>182998.71210999999</v>
      </c>
      <c r="C9" s="36">
        <v>0.12840595260641047</v>
      </c>
      <c r="D9" s="36">
        <v>0.20696388485576692</v>
      </c>
      <c r="E9" s="36">
        <v>0.28945203257086011</v>
      </c>
      <c r="F9" s="36">
        <v>0.32481125313167603</v>
      </c>
      <c r="G9" s="36">
        <v>0.39385883380270426</v>
      </c>
      <c r="H9" s="37">
        <v>0.48111287921143336</v>
      </c>
      <c r="I9" s="36">
        <v>0.54968748522510102</v>
      </c>
      <c r="J9" s="36">
        <v>0.60379511391345431</v>
      </c>
      <c r="K9" s="36">
        <v>0.66604518495388865</v>
      </c>
      <c r="L9" s="36">
        <v>0.72135833976619557</v>
      </c>
      <c r="M9" s="36">
        <v>0.81758701538088263</v>
      </c>
      <c r="N9" s="36">
        <v>0.9360452164279478</v>
      </c>
      <c r="O9" s="38">
        <v>4.3163000259162143E-2</v>
      </c>
      <c r="P9" s="38">
        <v>9.8309584078416654E-2</v>
      </c>
      <c r="Q9" s="38">
        <v>0.18400513864897858</v>
      </c>
      <c r="R9" s="38">
        <v>0.2214238106156983</v>
      </c>
      <c r="S9" s="38">
        <v>0.29100279722348149</v>
      </c>
      <c r="T9" s="38">
        <v>0.38509176866979777</v>
      </c>
      <c r="U9" s="38">
        <v>0.45976978841308647</v>
      </c>
      <c r="V9" s="38">
        <v>0.57184142534471349</v>
      </c>
      <c r="W9" s="38">
        <v>0.59543383167877961</v>
      </c>
      <c r="X9" s="38">
        <v>0.66056641251629211</v>
      </c>
      <c r="Y9" s="38">
        <v>0.76394324290718507</v>
      </c>
      <c r="Z9" s="38">
        <v>0.9263097086759865</v>
      </c>
    </row>
    <row r="10" spans="1:26" ht="15.75">
      <c r="A10" s="34" t="s">
        <v>159</v>
      </c>
      <c r="B10" s="35">
        <v>8023.1080000000002</v>
      </c>
      <c r="C10" s="36">
        <v>0.32530388970078883</v>
      </c>
      <c r="D10" s="36">
        <v>0.37896589281307325</v>
      </c>
      <c r="E10" s="36">
        <v>0.37186516951561682</v>
      </c>
      <c r="F10" s="36">
        <v>0.42961228190578626</v>
      </c>
      <c r="G10" s="36">
        <v>0.50931699456141288</v>
      </c>
      <c r="H10" s="37">
        <v>0.54375939238147086</v>
      </c>
      <c r="I10" s="36">
        <v>0.61430634320657451</v>
      </c>
      <c r="J10" s="36">
        <v>0.68391339293450271</v>
      </c>
      <c r="K10" s="36">
        <v>0.74064565288452666</v>
      </c>
      <c r="L10" s="36">
        <v>0.77087469631172267</v>
      </c>
      <c r="M10" s="36">
        <v>0.86790558473117818</v>
      </c>
      <c r="N10" s="36">
        <v>0.91190728694356826</v>
      </c>
      <c r="O10" s="38">
        <v>1.838981424584666E-2</v>
      </c>
      <c r="P10" s="38">
        <v>6.1068615343823796E-2</v>
      </c>
      <c r="Q10" s="38">
        <v>0.13954378796547681</v>
      </c>
      <c r="R10" s="38">
        <v>0.19831989444934328</v>
      </c>
      <c r="S10" s="38">
        <v>0.26913401632706352</v>
      </c>
      <c r="T10" s="38">
        <v>0.33354870810333243</v>
      </c>
      <c r="U10" s="38">
        <v>0.41273607399555523</v>
      </c>
      <c r="V10" s="38">
        <v>0.44786734746300488</v>
      </c>
      <c r="W10" s="38">
        <v>0.54842669207918038</v>
      </c>
      <c r="X10" s="38">
        <v>0.6163648451014534</v>
      </c>
      <c r="Y10" s="38">
        <v>0.74683890255685403</v>
      </c>
      <c r="Z10" s="38">
        <v>0.89368081149702105</v>
      </c>
    </row>
    <row r="11" spans="1:26" ht="15.75">
      <c r="A11" s="44" t="s">
        <v>160</v>
      </c>
      <c r="B11" s="45">
        <v>22314.965</v>
      </c>
      <c r="C11" s="46">
        <v>9.6925502776906147E-2</v>
      </c>
      <c r="D11" s="46">
        <v>0.17082768831559322</v>
      </c>
      <c r="E11" s="46">
        <v>0.25454367071982659</v>
      </c>
      <c r="F11" s="46">
        <v>0.30777424729651287</v>
      </c>
      <c r="G11" s="46">
        <v>0.37737999507388342</v>
      </c>
      <c r="H11" s="47">
        <v>0.45001227931278609</v>
      </c>
      <c r="I11" s="46">
        <v>0.53649587209587879</v>
      </c>
      <c r="J11" s="46">
        <v>0.59448520754950629</v>
      </c>
      <c r="K11" s="46">
        <v>0.66222378784233882</v>
      </c>
      <c r="L11" s="46">
        <v>0.7093243843097603</v>
      </c>
      <c r="M11" s="46">
        <v>0.79924902658776842</v>
      </c>
      <c r="N11" s="46">
        <v>0.90159046813933741</v>
      </c>
      <c r="O11" s="38">
        <v>5.0521773128256696E-2</v>
      </c>
      <c r="P11" s="38">
        <v>0.10153010187588687</v>
      </c>
      <c r="Q11" s="38">
        <v>0.18798012123443109</v>
      </c>
      <c r="R11" s="38">
        <v>0.25497247665563461</v>
      </c>
      <c r="S11" s="38">
        <v>0.3338491670022139</v>
      </c>
      <c r="T11" s="38">
        <v>0.40707877044807977</v>
      </c>
      <c r="U11" s="38">
        <v>0.49173454537230821</v>
      </c>
      <c r="V11" s="38">
        <v>0.55606450905480698</v>
      </c>
      <c r="W11" s="38">
        <v>0.62657879330414579</v>
      </c>
      <c r="X11" s="38">
        <v>0.68007606764931761</v>
      </c>
      <c r="Y11" s="38">
        <v>0.77538783319789029</v>
      </c>
      <c r="Z11" s="38">
        <v>0.89377866419404683</v>
      </c>
    </row>
    <row r="12" spans="1:26" ht="15.75">
      <c r="A12" s="29" t="s">
        <v>161</v>
      </c>
      <c r="B12" s="31" t="s">
        <v>152</v>
      </c>
      <c r="C12" s="32" t="s">
        <v>132</v>
      </c>
      <c r="D12" s="32" t="s">
        <v>133</v>
      </c>
      <c r="E12" s="32" t="s">
        <v>134</v>
      </c>
      <c r="F12" s="32" t="s">
        <v>137</v>
      </c>
      <c r="G12" s="32" t="s">
        <v>138</v>
      </c>
      <c r="H12" s="33" t="s">
        <v>143</v>
      </c>
      <c r="I12" s="32" t="s">
        <v>144</v>
      </c>
      <c r="J12" s="32" t="s">
        <v>145</v>
      </c>
      <c r="K12" s="32" t="s">
        <v>146</v>
      </c>
      <c r="L12" s="32" t="s">
        <v>147</v>
      </c>
      <c r="M12" s="32" t="s">
        <v>148</v>
      </c>
      <c r="N12" s="32" t="s">
        <v>149</v>
      </c>
      <c r="O12" s="32" t="s">
        <v>132</v>
      </c>
      <c r="P12" s="32" t="s">
        <v>133</v>
      </c>
      <c r="Q12" s="32" t="s">
        <v>134</v>
      </c>
      <c r="R12" s="32" t="s">
        <v>137</v>
      </c>
      <c r="S12" s="32" t="s">
        <v>138</v>
      </c>
      <c r="T12" s="33" t="s">
        <v>143</v>
      </c>
      <c r="U12" s="32" t="s">
        <v>144</v>
      </c>
      <c r="V12" s="32" t="s">
        <v>145</v>
      </c>
      <c r="W12" s="32" t="s">
        <v>146</v>
      </c>
      <c r="X12" s="32" t="s">
        <v>147</v>
      </c>
      <c r="Y12" s="32" t="s">
        <v>148</v>
      </c>
      <c r="Z12" s="32" t="s">
        <v>149</v>
      </c>
    </row>
    <row r="13" spans="1:26" ht="15.75">
      <c r="A13" s="34" t="s">
        <v>153</v>
      </c>
      <c r="B13" s="35">
        <v>323528.09111799998</v>
      </c>
      <c r="C13" s="36">
        <v>0.15788258714332712</v>
      </c>
      <c r="D13" s="36">
        <v>0.42283485274676641</v>
      </c>
      <c r="E13" s="36">
        <v>0.5079811855242039</v>
      </c>
      <c r="F13" s="36">
        <v>0.62055127066618976</v>
      </c>
      <c r="G13" s="36">
        <v>0.66326683977832068</v>
      </c>
      <c r="H13" s="37">
        <v>0.73036516601724089</v>
      </c>
      <c r="I13" s="36">
        <v>0.75179943544813332</v>
      </c>
      <c r="J13" s="36">
        <v>0.78993920232700243</v>
      </c>
      <c r="K13" s="36">
        <v>0.83907302233805159</v>
      </c>
      <c r="L13" s="36">
        <v>0.88210308067877519</v>
      </c>
      <c r="M13" s="36">
        <v>0.93156880880430615</v>
      </c>
      <c r="N13" s="36">
        <v>0.96875005556145499</v>
      </c>
      <c r="O13" s="38">
        <v>6.3544149410480599E-3</v>
      </c>
      <c r="P13" s="38">
        <v>1.6844491769860269E-2</v>
      </c>
      <c r="Q13" s="38">
        <v>3.4184617240756589E-2</v>
      </c>
      <c r="R13" s="38">
        <v>8.5508487553281623E-2</v>
      </c>
      <c r="S13" s="38">
        <v>0.1290795770638504</v>
      </c>
      <c r="T13" s="38">
        <v>0.18986602931397181</v>
      </c>
      <c r="U13" s="38">
        <v>0.26189669273712851</v>
      </c>
      <c r="V13" s="38">
        <v>0.31010734992974726</v>
      </c>
      <c r="W13" s="38">
        <v>0.39435129887144144</v>
      </c>
      <c r="X13" s="38">
        <v>0.44604449263976764</v>
      </c>
      <c r="Y13" s="38">
        <v>0.52443751902594871</v>
      </c>
      <c r="Z13" s="38">
        <v>0.69541867464555085</v>
      </c>
    </row>
    <row r="14" spans="1:26" ht="15.75">
      <c r="A14" s="34" t="s">
        <v>154</v>
      </c>
      <c r="B14" s="35">
        <v>214146.28634999998</v>
      </c>
      <c r="C14" s="36">
        <v>8.8978950385372971E-2</v>
      </c>
      <c r="D14" s="36">
        <v>0.45356175303312185</v>
      </c>
      <c r="E14" s="36">
        <v>0.55934458413230159</v>
      </c>
      <c r="F14" s="36">
        <v>0.71811650331969112</v>
      </c>
      <c r="G14" s="36">
        <v>0.74789199568948339</v>
      </c>
      <c r="H14" s="37">
        <v>0.80881775219306451</v>
      </c>
      <c r="I14" s="36">
        <v>0.8128613334879673</v>
      </c>
      <c r="J14" s="36">
        <v>0.8471400209847243</v>
      </c>
      <c r="K14" s="36">
        <v>0.8970808464406631</v>
      </c>
      <c r="L14" s="36">
        <v>0.93116108383671792</v>
      </c>
      <c r="M14" s="36">
        <v>0.96657125267674537</v>
      </c>
      <c r="N14" s="36">
        <v>0.98832430823073869</v>
      </c>
      <c r="O14" s="38">
        <v>8.5961567014648001E-3</v>
      </c>
      <c r="P14" s="38">
        <v>1.3355013474387206E-2</v>
      </c>
      <c r="Q14" s="38">
        <v>2.0781470097387556E-2</v>
      </c>
      <c r="R14" s="38">
        <v>7.5856081994402066E-2</v>
      </c>
      <c r="S14" s="38">
        <v>0.11344699664400183</v>
      </c>
      <c r="T14" s="38">
        <v>0.18136051197624176</v>
      </c>
      <c r="U14" s="38">
        <v>0.2564497542538467</v>
      </c>
      <c r="V14" s="38">
        <v>0.29924816787538955</v>
      </c>
      <c r="W14" s="38">
        <v>0.38994099483608691</v>
      </c>
      <c r="X14" s="38">
        <v>0.43422326733340838</v>
      </c>
      <c r="Y14" s="38">
        <v>0.49780056828479441</v>
      </c>
      <c r="Z14" s="38">
        <v>0.59592103826252396</v>
      </c>
    </row>
    <row r="15" spans="1:26" ht="15.75">
      <c r="A15" s="34" t="s">
        <v>155</v>
      </c>
      <c r="B15" s="35">
        <v>204390.63634999999</v>
      </c>
      <c r="C15" s="36">
        <v>8.0836851450588346E-2</v>
      </c>
      <c r="D15" s="36">
        <v>0.45549329358163465</v>
      </c>
      <c r="E15" s="36">
        <v>0.56246357151443904</v>
      </c>
      <c r="F15" s="36">
        <v>0.72548353697599943</v>
      </c>
      <c r="G15" s="36">
        <v>0.75436953932423423</v>
      </c>
      <c r="H15" s="37">
        <v>0.81949835584821862</v>
      </c>
      <c r="I15" s="36">
        <v>0.8122357099566504</v>
      </c>
      <c r="J15" s="36">
        <v>0.85020869310492508</v>
      </c>
      <c r="K15" s="36">
        <v>0.89857726096359258</v>
      </c>
      <c r="L15" s="36">
        <v>0.93244302709630011</v>
      </c>
      <c r="M15" s="36">
        <v>0.96719144153379033</v>
      </c>
      <c r="N15" s="36">
        <v>0.98932995203417406</v>
      </c>
      <c r="O15" s="38">
        <v>8.9169242504554339E-3</v>
      </c>
      <c r="P15" s="38">
        <v>1.3528426781604489E-2</v>
      </c>
      <c r="Q15" s="38">
        <v>2.0020602988048683E-2</v>
      </c>
      <c r="R15" s="38">
        <v>7.432159454073993E-2</v>
      </c>
      <c r="S15" s="38">
        <v>0.11139263968479288</v>
      </c>
      <c r="T15" s="38">
        <v>0.17815824851400897</v>
      </c>
      <c r="U15" s="38">
        <v>0.25396681518315606</v>
      </c>
      <c r="V15" s="38">
        <v>0.29638787538743627</v>
      </c>
      <c r="W15" s="38">
        <v>0.38649770582409027</v>
      </c>
      <c r="X15" s="38">
        <v>0.42843938445263818</v>
      </c>
      <c r="Y15" s="38">
        <v>0.49040210821261998</v>
      </c>
      <c r="Z15" s="38">
        <v>0.58449996274390159</v>
      </c>
    </row>
    <row r="16" spans="1:26" ht="15.75">
      <c r="A16" s="34" t="s">
        <v>156</v>
      </c>
      <c r="B16" s="35">
        <v>9755.65</v>
      </c>
      <c r="C16" s="36">
        <v>0.31659529907726913</v>
      </c>
      <c r="D16" s="36">
        <v>0.39771309783414943</v>
      </c>
      <c r="E16" s="36">
        <v>0.50403563736510948</v>
      </c>
      <c r="F16" s="36">
        <v>0.53916313980917729</v>
      </c>
      <c r="G16" s="36">
        <v>0.57344122248966567</v>
      </c>
      <c r="H16" s="37">
        <v>0.63657496215957099</v>
      </c>
      <c r="I16" s="36">
        <v>0.71395699669433188</v>
      </c>
      <c r="J16" s="36">
        <v>0.77217184440957898</v>
      </c>
      <c r="K16" s="36">
        <v>0.85577734121959415</v>
      </c>
      <c r="L16" s="36">
        <v>0.90000476875853508</v>
      </c>
      <c r="M16" s="36">
        <v>0.94857678623227537</v>
      </c>
      <c r="N16" s="36">
        <v>0.95124250460628568</v>
      </c>
      <c r="O16" s="38">
        <v>0</v>
      </c>
      <c r="P16" s="38">
        <v>1.1934974129008921E-2</v>
      </c>
      <c r="Q16" s="38">
        <v>4.3647351727276434E-2</v>
      </c>
      <c r="R16" s="38">
        <v>0.10793547706140641</v>
      </c>
      <c r="S16" s="38">
        <v>0.15915841847925538</v>
      </c>
      <c r="T16" s="38">
        <v>0.23556868919980356</v>
      </c>
      <c r="U16" s="38">
        <v>0.29234101767265952</v>
      </c>
      <c r="V16" s="38">
        <v>0.35170390225459225</v>
      </c>
      <c r="W16" s="38">
        <v>0.43951181893930907</v>
      </c>
      <c r="X16" s="38">
        <v>0.55071688525967211</v>
      </c>
      <c r="Y16" s="38">
        <v>0.67463694691977538</v>
      </c>
      <c r="Z16" s="38">
        <v>0.87987228295284525</v>
      </c>
    </row>
    <row r="17" spans="1:26" ht="15.75">
      <c r="A17" s="40" t="s">
        <v>157</v>
      </c>
      <c r="B17" s="48">
        <v>32309.457632000001</v>
      </c>
      <c r="C17" s="42">
        <v>9.5058549141372156E-2</v>
      </c>
      <c r="D17" s="42">
        <v>0.1314198187612155</v>
      </c>
      <c r="E17" s="42">
        <v>0.17774690281050134</v>
      </c>
      <c r="F17" s="42">
        <v>0.19911921992080092</v>
      </c>
      <c r="G17" s="42">
        <v>0.3043270708732283</v>
      </c>
      <c r="H17" s="43">
        <v>0.43798438397346862</v>
      </c>
      <c r="I17" s="42">
        <v>0.55537548710379592</v>
      </c>
      <c r="J17" s="42">
        <v>0.58586816218526017</v>
      </c>
      <c r="K17" s="42">
        <v>0.6582735583134085</v>
      </c>
      <c r="L17" s="42">
        <v>0.71639593466574825</v>
      </c>
      <c r="M17" s="42">
        <v>0.82986610048951881</v>
      </c>
      <c r="N17" s="42">
        <v>0.91504284745184405</v>
      </c>
      <c r="O17" s="42">
        <v>3.4060407094305403E-3</v>
      </c>
      <c r="P17" s="42">
        <v>2.8734948154449633E-2</v>
      </c>
      <c r="Q17" s="42">
        <v>4.3807197142930181E-2</v>
      </c>
      <c r="R17" s="42">
        <v>6.9034136436672375E-2</v>
      </c>
      <c r="S17" s="42">
        <v>9.4363458448057033E-2</v>
      </c>
      <c r="T17" s="42">
        <v>0.12212126642854908</v>
      </c>
      <c r="U17" s="42">
        <v>0.1728115950078036</v>
      </c>
      <c r="V17" s="42">
        <v>0.2313847589081213</v>
      </c>
      <c r="W17" s="42">
        <v>0.3150552727351722</v>
      </c>
      <c r="X17" s="42">
        <v>0.37088758913677011</v>
      </c>
      <c r="Y17" s="42">
        <v>0.46093637105438945</v>
      </c>
      <c r="Z17" s="42">
        <v>0.87774693942951942</v>
      </c>
    </row>
    <row r="18" spans="1:26" ht="15.75">
      <c r="A18" s="34" t="s">
        <v>158</v>
      </c>
      <c r="B18" s="35">
        <v>47436.778271000003</v>
      </c>
      <c r="C18" s="36">
        <v>0.48760494950160255</v>
      </c>
      <c r="D18" s="36">
        <v>0.58420589126397138</v>
      </c>
      <c r="E18" s="36">
        <v>0.63420823031077767</v>
      </c>
      <c r="F18" s="36">
        <v>0.65465332182385738</v>
      </c>
      <c r="G18" s="36">
        <v>0.69944530836344976</v>
      </c>
      <c r="H18" s="37">
        <v>0.7456417761587768</v>
      </c>
      <c r="I18" s="36">
        <v>0.78329679190725132</v>
      </c>
      <c r="J18" s="36">
        <v>0.8128355234959691</v>
      </c>
      <c r="K18" s="36">
        <v>0.84104430397639574</v>
      </c>
      <c r="L18" s="36">
        <v>0.87154060276566325</v>
      </c>
      <c r="M18" s="36">
        <v>0.91032767715895269</v>
      </c>
      <c r="N18" s="36">
        <v>0.96492911066921216</v>
      </c>
      <c r="O18" s="38">
        <v>6.4362628633569897E-4</v>
      </c>
      <c r="P18" s="38">
        <v>2.3792692514907551E-2</v>
      </c>
      <c r="Q18" s="38">
        <v>8.0437271584451589E-2</v>
      </c>
      <c r="R18" s="38">
        <v>0.1438796569566089</v>
      </c>
      <c r="S18" s="38">
        <v>0.22074774923114154</v>
      </c>
      <c r="T18" s="38">
        <v>0.28545995158185045</v>
      </c>
      <c r="U18" s="38">
        <v>0.35918107203706207</v>
      </c>
      <c r="V18" s="38">
        <v>0.42563467703742508</v>
      </c>
      <c r="W18" s="38">
        <v>0.50638418283805264</v>
      </c>
      <c r="X18" s="38">
        <v>0.58080068579342281</v>
      </c>
      <c r="Y18" s="38">
        <v>0.68415152416389569</v>
      </c>
      <c r="Z18" s="38">
        <v>0.95134428687914308</v>
      </c>
    </row>
    <row r="19" spans="1:26" ht="15.75">
      <c r="A19" s="34" t="s">
        <v>162</v>
      </c>
      <c r="B19" s="35">
        <v>10748.535</v>
      </c>
      <c r="C19" s="36">
        <v>0.1905175514616442</v>
      </c>
      <c r="D19" s="36">
        <v>0.21609484038064344</v>
      </c>
      <c r="E19" s="36">
        <v>0.25014179647528489</v>
      </c>
      <c r="F19" s="36">
        <v>0.27458690833940214</v>
      </c>
      <c r="G19" s="36">
        <v>0.33993323996461955</v>
      </c>
      <c r="H19" s="37">
        <v>0.36237667591146966</v>
      </c>
      <c r="I19" s="36">
        <v>0.38007938961946286</v>
      </c>
      <c r="J19" s="36">
        <v>0.43785256106220016</v>
      </c>
      <c r="K19" s="36">
        <v>0.49146585848518104</v>
      </c>
      <c r="L19" s="36">
        <v>0.63669553489983599</v>
      </c>
      <c r="M19" s="36">
        <v>0.74082753561636283</v>
      </c>
      <c r="N19" s="36">
        <v>0.842740253541861</v>
      </c>
      <c r="O19" s="38">
        <v>1.8762569296662827E-3</v>
      </c>
      <c r="P19" s="38">
        <v>1.2353673474544474E-2</v>
      </c>
      <c r="Q19" s="38">
        <v>4.3285461890099151E-2</v>
      </c>
      <c r="R19" s="38">
        <v>8.6687112419844961E-2</v>
      </c>
      <c r="S19" s="38">
        <v>0.12775556837457733</v>
      </c>
      <c r="T19" s="38">
        <v>0.16049757318755659</v>
      </c>
      <c r="U19" s="38">
        <v>0.20006859357633022</v>
      </c>
      <c r="V19" s="38">
        <v>0.23361422195451903</v>
      </c>
      <c r="W19" s="38">
        <v>0.26948888887873512</v>
      </c>
      <c r="X19" s="38">
        <v>0.3102315795865736</v>
      </c>
      <c r="Y19" s="38">
        <v>0.40128368310290785</v>
      </c>
      <c r="Z19" s="38">
        <v>0.71816312934521476</v>
      </c>
    </row>
    <row r="20" spans="1:26" ht="15.75">
      <c r="A20" s="44" t="s">
        <v>160</v>
      </c>
      <c r="B20" s="45">
        <v>18887.033865000001</v>
      </c>
      <c r="C20" s="46">
        <v>0.17043867316116409</v>
      </c>
      <c r="D20" s="46">
        <v>0.293258726902074</v>
      </c>
      <c r="E20" s="46">
        <v>0.31504902617302383</v>
      </c>
      <c r="F20" s="46">
        <v>0.35920695397775093</v>
      </c>
      <c r="G20" s="46">
        <v>0.43094292360607411</v>
      </c>
      <c r="H20" s="47">
        <v>0.48545235795424546</v>
      </c>
      <c r="I20" s="46">
        <v>0.58577193769779745</v>
      </c>
      <c r="J20" s="46">
        <v>0.63885804441793903</v>
      </c>
      <c r="K20" s="46">
        <v>0.68866393389830516</v>
      </c>
      <c r="L20" s="46">
        <v>0.7777496513233384</v>
      </c>
      <c r="M20" s="46">
        <v>0.87316382013990168</v>
      </c>
      <c r="N20" s="46">
        <v>0.92826642249733604</v>
      </c>
      <c r="O20" s="38">
        <v>3.8412604131594832E-3</v>
      </c>
      <c r="P20" s="38">
        <v>2.002992745278229E-2</v>
      </c>
      <c r="Q20" s="38">
        <v>4.4767473641968536E-2</v>
      </c>
      <c r="R20" s="38">
        <v>7.5892099850567052E-2</v>
      </c>
      <c r="S20" s="38">
        <v>0.13485354333124985</v>
      </c>
      <c r="T20" s="38">
        <v>0.18546609778274931</v>
      </c>
      <c r="U20" s="38">
        <v>0.27522772666945905</v>
      </c>
      <c r="V20" s="38">
        <v>0.32513140350949105</v>
      </c>
      <c r="W20" s="38">
        <v>0.38133978823760067</v>
      </c>
      <c r="X20" s="38">
        <v>0.44990116078834419</v>
      </c>
      <c r="Y20" s="38">
        <v>0.59275525236257431</v>
      </c>
      <c r="Z20" s="38">
        <v>0.83284617376617787</v>
      </c>
    </row>
    <row r="21" spans="1:26" ht="15.75">
      <c r="A21" s="29" t="s">
        <v>163</v>
      </c>
      <c r="B21" s="31" t="s">
        <v>152</v>
      </c>
      <c r="C21" s="32" t="s">
        <v>132</v>
      </c>
      <c r="D21" s="32" t="s">
        <v>133</v>
      </c>
      <c r="E21" s="32" t="s">
        <v>134</v>
      </c>
      <c r="F21" s="32" t="s">
        <v>137</v>
      </c>
      <c r="G21" s="32" t="s">
        <v>138</v>
      </c>
      <c r="H21" s="33" t="s">
        <v>143</v>
      </c>
      <c r="I21" s="32" t="s">
        <v>144</v>
      </c>
      <c r="J21" s="32" t="s">
        <v>145</v>
      </c>
      <c r="K21" s="32" t="s">
        <v>146</v>
      </c>
      <c r="L21" s="32" t="s">
        <v>147</v>
      </c>
      <c r="M21" s="32" t="s">
        <v>148</v>
      </c>
      <c r="N21" s="32" t="s">
        <v>149</v>
      </c>
      <c r="O21" s="32" t="s">
        <v>132</v>
      </c>
      <c r="P21" s="32" t="s">
        <v>133</v>
      </c>
      <c r="Q21" s="32" t="s">
        <v>134</v>
      </c>
      <c r="R21" s="32" t="s">
        <v>137</v>
      </c>
      <c r="S21" s="32" t="s">
        <v>138</v>
      </c>
      <c r="T21" s="33" t="s">
        <v>143</v>
      </c>
      <c r="U21" s="32" t="s">
        <v>144</v>
      </c>
      <c r="V21" s="32" t="s">
        <v>145</v>
      </c>
      <c r="W21" s="32" t="s">
        <v>146</v>
      </c>
      <c r="X21" s="32" t="s">
        <v>147</v>
      </c>
      <c r="Y21" s="32" t="s">
        <v>148</v>
      </c>
      <c r="Z21" s="32" t="s">
        <v>149</v>
      </c>
    </row>
    <row r="22" spans="1:26" ht="15.75">
      <c r="A22" s="34" t="s">
        <v>153</v>
      </c>
      <c r="B22" s="35">
        <v>1438459.903228</v>
      </c>
      <c r="C22" s="36">
        <f t="shared" ref="C22:Z22" si="0">+(($B$4*C4)+($B$13*C13))/$B$22</f>
        <v>0.17525217510942298</v>
      </c>
      <c r="D22" s="36">
        <f t="shared" si="0"/>
        <v>0.38936043804664561</v>
      </c>
      <c r="E22" s="36">
        <f t="shared" si="0"/>
        <v>0.4955322271356602</v>
      </c>
      <c r="F22" s="36">
        <f t="shared" si="0"/>
        <v>0.55274223776783493</v>
      </c>
      <c r="G22" s="36">
        <f t="shared" si="0"/>
        <v>0.61833687859362652</v>
      </c>
      <c r="H22" s="36">
        <f t="shared" si="0"/>
        <v>0.68472297765696177</v>
      </c>
      <c r="I22" s="36">
        <f t="shared" si="0"/>
        <v>0.71673852515245795</v>
      </c>
      <c r="J22" s="36">
        <f t="shared" si="0"/>
        <v>0.76239532478729366</v>
      </c>
      <c r="K22" s="36">
        <f t="shared" si="0"/>
        <v>0.81027451751496526</v>
      </c>
      <c r="L22" s="36">
        <f t="shared" si="0"/>
        <v>0.84144026728516186</v>
      </c>
      <c r="M22" s="36">
        <f t="shared" si="0"/>
        <v>0.9025740891341969</v>
      </c>
      <c r="N22" s="36">
        <f t="shared" si="0"/>
        <v>0.96841731873849912</v>
      </c>
      <c r="O22" s="38">
        <f t="shared" si="0"/>
        <v>3.0004244130006224E-2</v>
      </c>
      <c r="P22" s="38">
        <f t="shared" si="0"/>
        <v>8.570671074134327E-2</v>
      </c>
      <c r="Q22" s="38">
        <f t="shared" si="0"/>
        <v>0.1598656213203126</v>
      </c>
      <c r="R22" s="38">
        <f t="shared" si="0"/>
        <v>0.21762080080158949</v>
      </c>
      <c r="S22" s="38">
        <f t="shared" si="0"/>
        <v>0.30246177207866187</v>
      </c>
      <c r="T22" s="38">
        <f t="shared" si="0"/>
        <v>0.39759075658873544</v>
      </c>
      <c r="U22" s="38">
        <f t="shared" si="0"/>
        <v>0.4740952492115123</v>
      </c>
      <c r="V22" s="38">
        <f t="shared" si="0"/>
        <v>0.54534939291196882</v>
      </c>
      <c r="W22" s="38">
        <f t="shared" si="0"/>
        <v>0.62367898345203188</v>
      </c>
      <c r="X22" s="38">
        <f t="shared" si="0"/>
        <v>0.67379507193394828</v>
      </c>
      <c r="Y22" s="38">
        <f t="shared" si="0"/>
        <v>0.77076115134692003</v>
      </c>
      <c r="Z22" s="38">
        <f t="shared" si="0"/>
        <v>0.89200066167900194</v>
      </c>
    </row>
    <row r="23" spans="1:26" ht="15.75">
      <c r="A23" s="34" t="s">
        <v>154</v>
      </c>
      <c r="B23" s="35">
        <v>949541.21635</v>
      </c>
      <c r="C23" s="36">
        <f t="shared" ref="C23:Z23" si="1">+(($B$5*C5)+($B$14*C14))/$B$23</f>
        <v>0.18336665440173294</v>
      </c>
      <c r="D23" s="36">
        <f t="shared" si="1"/>
        <v>0.47083128070194763</v>
      </c>
      <c r="E23" s="36">
        <f t="shared" si="1"/>
        <v>0.59869095867971067</v>
      </c>
      <c r="F23" s="36">
        <f t="shared" si="1"/>
        <v>0.66463526718051269</v>
      </c>
      <c r="G23" s="36">
        <f t="shared" si="1"/>
        <v>0.72456261364688035</v>
      </c>
      <c r="H23" s="36">
        <f t="shared" si="1"/>
        <v>0.78177351711702892</v>
      </c>
      <c r="I23" s="36">
        <f t="shared" si="1"/>
        <v>0.79778926359399271</v>
      </c>
      <c r="J23" s="36">
        <f t="shared" si="1"/>
        <v>0.83876355595400842</v>
      </c>
      <c r="K23" s="36">
        <f t="shared" si="1"/>
        <v>0.87909174434637893</v>
      </c>
      <c r="L23" s="36">
        <f t="shared" si="1"/>
        <v>0.89797500649424944</v>
      </c>
      <c r="M23" s="36">
        <f t="shared" si="1"/>
        <v>0.93804801376605385</v>
      </c>
      <c r="N23" s="36">
        <f t="shared" si="1"/>
        <v>0.98610255798632662</v>
      </c>
      <c r="O23" s="38">
        <f t="shared" si="1"/>
        <v>2.5157607025618704E-2</v>
      </c>
      <c r="P23" s="38">
        <f t="shared" si="1"/>
        <v>8.6713408287488775E-2</v>
      </c>
      <c r="Q23" s="38">
        <f t="shared" si="1"/>
        <v>0.16814787889975744</v>
      </c>
      <c r="R23" s="38">
        <f t="shared" si="1"/>
        <v>0.22617765073273954</v>
      </c>
      <c r="S23" s="38">
        <f t="shared" si="1"/>
        <v>0.31861800169902899</v>
      </c>
      <c r="T23" s="38">
        <f t="shared" si="1"/>
        <v>0.41977118303585187</v>
      </c>
      <c r="U23" s="38">
        <f t="shared" si="1"/>
        <v>0.50039093516067679</v>
      </c>
      <c r="V23" s="38">
        <f t="shared" si="1"/>
        <v>0.5766936004628368</v>
      </c>
      <c r="W23" s="38">
        <f t="shared" si="1"/>
        <v>0.65667813382107709</v>
      </c>
      <c r="X23" s="38">
        <f t="shared" si="1"/>
        <v>0.70025077466676733</v>
      </c>
      <c r="Y23" s="38">
        <f t="shared" si="1"/>
        <v>0.79310491901528968</v>
      </c>
      <c r="Z23" s="38">
        <f t="shared" si="1"/>
        <v>0.87930985529116656</v>
      </c>
    </row>
    <row r="24" spans="1:26" ht="15.75">
      <c r="A24" s="34" t="s">
        <v>155</v>
      </c>
      <c r="B24" s="35">
        <v>915102.11534999998</v>
      </c>
      <c r="C24" s="36">
        <f t="shared" ref="C24:Z24" si="2">+(($B$6*C6)+($B$15*C15))/$B$24</f>
        <v>0.18428687039076208</v>
      </c>
      <c r="D24" s="36">
        <f t="shared" si="2"/>
        <v>0.47999477236715998</v>
      </c>
      <c r="E24" s="36">
        <f t="shared" si="2"/>
        <v>0.61013921795423287</v>
      </c>
      <c r="F24" s="36">
        <f t="shared" si="2"/>
        <v>0.67659390389901264</v>
      </c>
      <c r="G24" s="36">
        <f t="shared" si="2"/>
        <v>0.73597046346348738</v>
      </c>
      <c r="H24" s="36">
        <f t="shared" si="2"/>
        <v>0.79312178218360396</v>
      </c>
      <c r="I24" s="36">
        <f t="shared" si="2"/>
        <v>0.80477939332374571</v>
      </c>
      <c r="J24" s="36">
        <f t="shared" si="2"/>
        <v>0.8460237942919312</v>
      </c>
      <c r="K24" s="36">
        <f t="shared" si="2"/>
        <v>0.88520908470256321</v>
      </c>
      <c r="L24" s="36">
        <f t="shared" si="2"/>
        <v>0.90263174092271603</v>
      </c>
      <c r="M24" s="36">
        <f t="shared" si="2"/>
        <v>0.9403030940052659</v>
      </c>
      <c r="N24" s="36">
        <f t="shared" si="2"/>
        <v>0.98795765954757897</v>
      </c>
      <c r="O24" s="38">
        <f t="shared" si="2"/>
        <v>2.4695268995580204E-2</v>
      </c>
      <c r="P24" s="38">
        <f t="shared" si="2"/>
        <v>8.7132074740470036E-2</v>
      </c>
      <c r="Q24" s="38">
        <f t="shared" si="2"/>
        <v>0.16927674772404569</v>
      </c>
      <c r="R24" s="38">
        <f t="shared" si="2"/>
        <v>0.22724626929496064</v>
      </c>
      <c r="S24" s="38">
        <f t="shared" si="2"/>
        <v>0.32046252948337689</v>
      </c>
      <c r="T24" s="38">
        <f t="shared" si="2"/>
        <v>0.4217589287880526</v>
      </c>
      <c r="U24" s="38">
        <f t="shared" si="2"/>
        <v>0.50280235266789108</v>
      </c>
      <c r="V24" s="38">
        <f t="shared" si="2"/>
        <v>0.5703863356271357</v>
      </c>
      <c r="W24" s="38">
        <f t="shared" si="2"/>
        <v>0.65964422911370513</v>
      </c>
      <c r="X24" s="38">
        <f t="shared" si="2"/>
        <v>0.70191729406104975</v>
      </c>
      <c r="Y24" s="38">
        <f t="shared" si="2"/>
        <v>0.79377014931001677</v>
      </c>
      <c r="Z24" s="38">
        <f t="shared" si="2"/>
        <v>0.87861717155717745</v>
      </c>
    </row>
    <row r="25" spans="1:26" ht="15.75">
      <c r="A25" s="34" t="s">
        <v>156</v>
      </c>
      <c r="B25" s="35">
        <v>34439.101000000002</v>
      </c>
      <c r="C25" s="36">
        <f t="shared" ref="C25:Z25" si="3">+(($B$7*C7)+($B$16*C16))/$B$25</f>
        <v>0.18028512279581624</v>
      </c>
      <c r="D25" s="36">
        <f t="shared" si="3"/>
        <v>0.25392822959317479</v>
      </c>
      <c r="E25" s="36">
        <f t="shared" si="3"/>
        <v>0.33011273517274836</v>
      </c>
      <c r="F25" s="36">
        <f t="shared" si="3"/>
        <v>0.37767177604565844</v>
      </c>
      <c r="G25" s="36">
        <f t="shared" si="3"/>
        <v>0.4399280124473155</v>
      </c>
      <c r="H25" s="36">
        <f t="shared" si="3"/>
        <v>0.52074915270207212</v>
      </c>
      <c r="I25" s="36">
        <f t="shared" si="3"/>
        <v>0.59523839073850182</v>
      </c>
      <c r="J25" s="36">
        <f t="shared" si="3"/>
        <v>0.65601956388427629</v>
      </c>
      <c r="K25" s="36">
        <f t="shared" si="3"/>
        <v>0.72566851156342949</v>
      </c>
      <c r="L25" s="36">
        <f t="shared" si="3"/>
        <v>0.78036386603215258</v>
      </c>
      <c r="M25" s="36">
        <f t="shared" si="3"/>
        <v>0.88082195681018938</v>
      </c>
      <c r="N25" s="36">
        <f t="shared" si="3"/>
        <v>0.93501242892205749</v>
      </c>
      <c r="O25" s="38">
        <f t="shared" si="3"/>
        <v>3.5034735883726159E-2</v>
      </c>
      <c r="P25" s="38">
        <f t="shared" si="3"/>
        <v>7.6380045892511655E-2</v>
      </c>
      <c r="Q25" s="38">
        <f t="shared" si="3"/>
        <v>0.1431612305526444</v>
      </c>
      <c r="R25" s="38">
        <f t="shared" si="3"/>
        <v>0.20835840442311451</v>
      </c>
      <c r="S25" s="38">
        <f t="shared" si="3"/>
        <v>0.2767648752291445</v>
      </c>
      <c r="T25" s="38">
        <f t="shared" si="3"/>
        <v>0.36662171971265783</v>
      </c>
      <c r="U25" s="38">
        <f t="shared" si="3"/>
        <v>0.43643406072363888</v>
      </c>
      <c r="V25" s="38">
        <f t="shared" si="3"/>
        <v>0.50215594492173099</v>
      </c>
      <c r="W25" s="38">
        <f t="shared" si="3"/>
        <v>0.57883063954784442</v>
      </c>
      <c r="X25" s="38">
        <f t="shared" si="3"/>
        <v>0.65873544311873888</v>
      </c>
      <c r="Y25" s="38">
        <f t="shared" si="3"/>
        <v>0.78832022112302846</v>
      </c>
      <c r="Z25" s="38">
        <f t="shared" si="3"/>
        <v>0.91149282689392452</v>
      </c>
    </row>
    <row r="26" spans="1:26" ht="15.75">
      <c r="A26" s="40" t="s">
        <v>157</v>
      </c>
      <c r="B26" s="41">
        <v>198509.55463200001</v>
      </c>
      <c r="C26" s="42">
        <f t="shared" ref="C26:Z26" si="4">+(($B$8*C8)+($B$17*C17))/$B$26</f>
        <v>0.10364654525830988</v>
      </c>
      <c r="D26" s="42">
        <f t="shared" si="4"/>
        <v>0.16013903337089072</v>
      </c>
      <c r="E26" s="42">
        <f t="shared" si="4"/>
        <v>0.21529428826666652</v>
      </c>
      <c r="F26" s="42">
        <f t="shared" si="4"/>
        <v>0.26393244975384611</v>
      </c>
      <c r="G26" s="42">
        <f t="shared" si="4"/>
        <v>0.3589666883935817</v>
      </c>
      <c r="H26" s="42">
        <f t="shared" si="4"/>
        <v>0.45510500535460935</v>
      </c>
      <c r="I26" s="42">
        <f t="shared" si="4"/>
        <v>0.52514513750502079</v>
      </c>
      <c r="J26" s="42">
        <f t="shared" si="4"/>
        <v>0.58086249844722659</v>
      </c>
      <c r="K26" s="42">
        <f t="shared" si="4"/>
        <v>0.65341109772791706</v>
      </c>
      <c r="L26" s="42">
        <f t="shared" si="4"/>
        <v>0.70830760131931969</v>
      </c>
      <c r="M26" s="42">
        <f t="shared" si="4"/>
        <v>0.83348828136772346</v>
      </c>
      <c r="N26" s="42">
        <f t="shared" si="4"/>
        <v>0.93523176315265499</v>
      </c>
      <c r="O26" s="42">
        <f t="shared" si="4"/>
        <v>5.0666011076310156E-2</v>
      </c>
      <c r="P26" s="42">
        <f t="shared" si="4"/>
        <v>9.3368776726907701E-2</v>
      </c>
      <c r="Q26" s="42">
        <f t="shared" si="4"/>
        <v>0.13103106805246076</v>
      </c>
      <c r="R26" s="42">
        <f t="shared" si="4"/>
        <v>0.20612679708007992</v>
      </c>
      <c r="S26" s="42">
        <f t="shared" si="4"/>
        <v>0.2772545021518823</v>
      </c>
      <c r="T26" s="42">
        <f t="shared" si="4"/>
        <v>0.36441111779538887</v>
      </c>
      <c r="U26" s="42">
        <f t="shared" si="4"/>
        <v>0.42321537756615835</v>
      </c>
      <c r="V26" s="42">
        <f t="shared" si="4"/>
        <v>0.4821787280375377</v>
      </c>
      <c r="W26" s="42">
        <f t="shared" si="4"/>
        <v>0.56468292861282521</v>
      </c>
      <c r="X26" s="42">
        <f t="shared" si="4"/>
        <v>0.62378837241604834</v>
      </c>
      <c r="Y26" s="42">
        <f t="shared" si="4"/>
        <v>0.72601711031574545</v>
      </c>
      <c r="Z26" s="42">
        <f t="shared" si="4"/>
        <v>0.91927885093238382</v>
      </c>
    </row>
    <row r="27" spans="1:26" ht="15.75">
      <c r="A27" s="34" t="s">
        <v>158</v>
      </c>
      <c r="B27" s="35">
        <v>230435.49038099998</v>
      </c>
      <c r="C27" s="36">
        <f t="shared" ref="C27:Z27" si="5">+(($B$9*C9)+($B$18*C18))/$B$27</f>
        <v>0.20234961094962103</v>
      </c>
      <c r="D27" s="36">
        <f t="shared" si="5"/>
        <v>0.28462182453730422</v>
      </c>
      <c r="E27" s="36">
        <f t="shared" si="5"/>
        <v>0.36042253838444699</v>
      </c>
      <c r="F27" s="36">
        <f t="shared" si="5"/>
        <v>0.39271157981802518</v>
      </c>
      <c r="G27" s="36">
        <f t="shared" si="5"/>
        <v>0.4567659745924631</v>
      </c>
      <c r="H27" s="36">
        <f t="shared" si="5"/>
        <v>0.53556802676711557</v>
      </c>
      <c r="I27" s="36">
        <f t="shared" si="5"/>
        <v>0.59777761606736346</v>
      </c>
      <c r="J27" s="36">
        <f t="shared" si="5"/>
        <v>0.6468275632234517</v>
      </c>
      <c r="K27" s="36">
        <f t="shared" si="5"/>
        <v>0.70206999342833654</v>
      </c>
      <c r="L27" s="36">
        <f t="shared" si="5"/>
        <v>0.75227442260727062</v>
      </c>
      <c r="M27" s="36">
        <f t="shared" si="5"/>
        <v>0.83667833765158972</v>
      </c>
      <c r="N27" s="36">
        <f t="shared" si="5"/>
        <v>0.94199117069246019</v>
      </c>
      <c r="O27" s="38">
        <f t="shared" si="5"/>
        <v>3.4410085888047538E-2</v>
      </c>
      <c r="P27" s="38">
        <f t="shared" si="5"/>
        <v>8.2969754017092959E-2</v>
      </c>
      <c r="Q27" s="38">
        <f t="shared" si="5"/>
        <v>0.16268495946209471</v>
      </c>
      <c r="R27" s="38">
        <f t="shared" si="5"/>
        <v>0.20546079720462751</v>
      </c>
      <c r="S27" s="38">
        <f t="shared" si="5"/>
        <v>0.27654029785534651</v>
      </c>
      <c r="T27" s="38">
        <f t="shared" si="5"/>
        <v>0.36458185325649273</v>
      </c>
      <c r="U27" s="38">
        <f t="shared" si="5"/>
        <v>0.43906288850194586</v>
      </c>
      <c r="V27" s="38">
        <f t="shared" si="5"/>
        <v>0.54174373036852075</v>
      </c>
      <c r="W27" s="38">
        <f t="shared" si="5"/>
        <v>0.57710233057110005</v>
      </c>
      <c r="X27" s="38">
        <f t="shared" si="5"/>
        <v>0.64414607255076961</v>
      </c>
      <c r="Y27" s="38">
        <f t="shared" si="5"/>
        <v>0.74751755230011241</v>
      </c>
      <c r="Z27" s="38">
        <f t="shared" si="5"/>
        <v>0.93146325396264207</v>
      </c>
    </row>
    <row r="28" spans="1:26" ht="15.75">
      <c r="A28" s="34" t="s">
        <v>162</v>
      </c>
      <c r="B28" s="35">
        <v>18771.643</v>
      </c>
      <c r="C28" s="36">
        <f t="shared" ref="C28:Z28" si="6">+(($B$10*C10)+($B$19*C19))/$B$28</f>
        <v>0.24812600633249313</v>
      </c>
      <c r="D28" s="36">
        <f t="shared" si="6"/>
        <v>0.28570686335268947</v>
      </c>
      <c r="E28" s="36">
        <f t="shared" si="6"/>
        <v>0.30216706501607649</v>
      </c>
      <c r="F28" s="36">
        <f t="shared" si="6"/>
        <v>0.34084564311629117</v>
      </c>
      <c r="G28" s="36">
        <f t="shared" si="6"/>
        <v>0.41232882923592462</v>
      </c>
      <c r="H28" s="36">
        <f t="shared" si="6"/>
        <v>0.43990069038224344</v>
      </c>
      <c r="I28" s="36">
        <f t="shared" si="6"/>
        <v>0.48018933445169648</v>
      </c>
      <c r="J28" s="36">
        <f t="shared" si="6"/>
        <v>0.54302037342051768</v>
      </c>
      <c r="K28" s="36">
        <f t="shared" si="6"/>
        <v>0.59796673333581318</v>
      </c>
      <c r="L28" s="36">
        <f t="shared" si="6"/>
        <v>0.69404447890846643</v>
      </c>
      <c r="M28" s="36">
        <f t="shared" si="6"/>
        <v>0.79514142345651984</v>
      </c>
      <c r="N28" s="36">
        <f t="shared" si="6"/>
        <v>0.87230264075652875</v>
      </c>
      <c r="O28" s="38">
        <f t="shared" si="6"/>
        <v>8.9342461430721269E-3</v>
      </c>
      <c r="P28" s="38">
        <f t="shared" si="6"/>
        <v>3.3174719337762192E-2</v>
      </c>
      <c r="Q28" s="38">
        <f t="shared" si="6"/>
        <v>8.4426823144517382E-2</v>
      </c>
      <c r="R28" s="38">
        <f t="shared" si="6"/>
        <v>0.13439960442510651</v>
      </c>
      <c r="S28" s="38">
        <f t="shared" si="6"/>
        <v>0.18818152878705566</v>
      </c>
      <c r="T28" s="38">
        <f t="shared" si="6"/>
        <v>0.23446062186432082</v>
      </c>
      <c r="U28" s="38">
        <f t="shared" si="6"/>
        <v>0.290963895787827</v>
      </c>
      <c r="V28" s="38">
        <f t="shared" si="6"/>
        <v>0.32518723798151983</v>
      </c>
      <c r="W28" s="38">
        <f t="shared" si="6"/>
        <v>0.38870850755355851</v>
      </c>
      <c r="X28" s="38">
        <f t="shared" si="6"/>
        <v>0.44107469500372476</v>
      </c>
      <c r="Y28" s="38">
        <f t="shared" si="6"/>
        <v>0.54897596798402937</v>
      </c>
      <c r="Z28" s="38">
        <f t="shared" si="6"/>
        <v>0.79318039447291899</v>
      </c>
    </row>
    <row r="29" spans="1:26" ht="15.75">
      <c r="A29" s="44" t="s">
        <v>160</v>
      </c>
      <c r="B29" s="45">
        <v>41201.998865000001</v>
      </c>
      <c r="C29" s="36">
        <f t="shared" ref="C29:Z29" si="7">+(($B$11*C11)+($B$20*C20))/$B$29</f>
        <v>0.13062400714122824</v>
      </c>
      <c r="D29" s="36">
        <f t="shared" si="7"/>
        <v>0.22695018808766793</v>
      </c>
      <c r="E29" s="36">
        <f t="shared" si="7"/>
        <v>0.28227938085376253</v>
      </c>
      <c r="F29" s="36">
        <f t="shared" si="7"/>
        <v>0.33135104695713186</v>
      </c>
      <c r="G29" s="36">
        <f t="shared" si="7"/>
        <v>0.40193329037420994</v>
      </c>
      <c r="H29" s="36">
        <f t="shared" si="7"/>
        <v>0.46625804369117668</v>
      </c>
      <c r="I29" s="36">
        <f t="shared" si="7"/>
        <v>0.55908406551840684</v>
      </c>
      <c r="J29" s="36">
        <f t="shared" si="7"/>
        <v>0.61482575644778137</v>
      </c>
      <c r="K29" s="36">
        <f t="shared" si="7"/>
        <v>0.67434397491362164</v>
      </c>
      <c r="L29" s="36">
        <f t="shared" si="7"/>
        <v>0.74069058912767594</v>
      </c>
      <c r="M29" s="36">
        <f t="shared" si="7"/>
        <v>0.83313163537861312</v>
      </c>
      <c r="N29" s="36">
        <f t="shared" si="7"/>
        <v>0.91381874995138102</v>
      </c>
      <c r="O29" s="38">
        <f t="shared" si="7"/>
        <v>2.9123383516762677E-2</v>
      </c>
      <c r="P29" s="38">
        <f t="shared" si="7"/>
        <v>6.4170347574253342E-2</v>
      </c>
      <c r="Q29" s="38">
        <f t="shared" si="7"/>
        <v>0.1223313129366167</v>
      </c>
      <c r="R29" s="38">
        <f t="shared" si="7"/>
        <v>0.17288186856750512</v>
      </c>
      <c r="S29" s="38">
        <f t="shared" si="7"/>
        <v>0.24262939158367258</v>
      </c>
      <c r="T29" s="38">
        <f t="shared" si="7"/>
        <v>0.3054913191387984</v>
      </c>
      <c r="U29" s="38">
        <f t="shared" si="7"/>
        <v>0.39248762217708988</v>
      </c>
      <c r="V29" s="38">
        <f t="shared" si="7"/>
        <v>0.45020456281105575</v>
      </c>
      <c r="W29" s="38">
        <f t="shared" si="7"/>
        <v>0.51416100966973655</v>
      </c>
      <c r="X29" s="38">
        <f t="shared" si="7"/>
        <v>0.57456368037411287</v>
      </c>
      <c r="Y29" s="38">
        <f t="shared" si="7"/>
        <v>0.6916688915419037</v>
      </c>
      <c r="Z29" s="38">
        <f t="shared" si="7"/>
        <v>0.86584715499808018</v>
      </c>
    </row>
    <row r="30" spans="1:26" ht="19.5">
      <c r="A30" s="27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49" t="s">
        <v>150</v>
      </c>
      <c r="B31" s="31" t="s">
        <v>152</v>
      </c>
      <c r="C31" s="31" t="s">
        <v>132</v>
      </c>
      <c r="D31" s="31" t="s">
        <v>133</v>
      </c>
      <c r="E31" s="31" t="s">
        <v>134</v>
      </c>
      <c r="F31" s="31" t="s">
        <v>137</v>
      </c>
      <c r="G31" s="31" t="s">
        <v>138</v>
      </c>
      <c r="H31" s="31" t="s">
        <v>143</v>
      </c>
      <c r="I31" s="31" t="s">
        <v>144</v>
      </c>
      <c r="J31" s="31" t="s">
        <v>145</v>
      </c>
      <c r="K31" s="31" t="s">
        <v>146</v>
      </c>
      <c r="L31" s="31" t="s">
        <v>147</v>
      </c>
      <c r="M31" s="31" t="s">
        <v>148</v>
      </c>
      <c r="N31" s="31" t="s">
        <v>149</v>
      </c>
      <c r="O31" s="50" t="s">
        <v>132</v>
      </c>
      <c r="P31" s="50" t="s">
        <v>133</v>
      </c>
      <c r="Q31" s="50" t="s">
        <v>134</v>
      </c>
      <c r="R31" s="50" t="s">
        <v>137</v>
      </c>
      <c r="S31" s="50" t="s">
        <v>138</v>
      </c>
      <c r="T31" s="50" t="s">
        <v>143</v>
      </c>
      <c r="U31" s="50" t="s">
        <v>144</v>
      </c>
      <c r="V31" s="50" t="s">
        <v>145</v>
      </c>
      <c r="W31" s="50" t="s">
        <v>146</v>
      </c>
      <c r="X31" s="50" t="s">
        <v>147</v>
      </c>
      <c r="Y31" s="50" t="s">
        <v>148</v>
      </c>
      <c r="Z31" s="50" t="s">
        <v>149</v>
      </c>
    </row>
    <row r="32" spans="1:26" ht="15.75">
      <c r="A32" s="34" t="s">
        <v>153</v>
      </c>
      <c r="B32" s="35">
        <v>736324325736</v>
      </c>
      <c r="C32" s="36">
        <v>0.1778514531798</v>
      </c>
      <c r="D32" s="36">
        <v>0.3539768426907125</v>
      </c>
      <c r="E32" s="36">
        <v>0.45007485236507677</v>
      </c>
      <c r="F32" s="36">
        <v>0.497481770203827</v>
      </c>
      <c r="G32" s="36">
        <v>0.5766001460794079</v>
      </c>
      <c r="H32" s="36">
        <v>0.65488046523349319</v>
      </c>
      <c r="I32" s="36">
        <v>0.69768395567571595</v>
      </c>
      <c r="J32" s="36">
        <v>0.75151938273443519</v>
      </c>
      <c r="K32" s="36">
        <v>0.79401800788646437</v>
      </c>
      <c r="L32" s="36">
        <v>0.82636514353035784</v>
      </c>
      <c r="M32" s="36">
        <v>0.88680904371525526</v>
      </c>
      <c r="N32" s="36">
        <v>0.97066371774399096</v>
      </c>
      <c r="O32" s="51">
        <v>4.2104114568102896E-2</v>
      </c>
      <c r="P32" s="51">
        <v>0.11844106545308133</v>
      </c>
      <c r="Q32" s="51">
        <v>0.19435305815460555</v>
      </c>
      <c r="R32" s="51">
        <v>0.25950040072853631</v>
      </c>
      <c r="S32" s="51">
        <v>0.35085343100953781</v>
      </c>
      <c r="T32" s="51">
        <v>0.46385494680559497</v>
      </c>
      <c r="U32" s="51">
        <v>0.54338507177595419</v>
      </c>
      <c r="V32" s="51">
        <v>0.62667770915128274</v>
      </c>
      <c r="W32" s="51">
        <v>0.69690319050843363</v>
      </c>
      <c r="X32" s="51">
        <v>0.74973271445761613</v>
      </c>
      <c r="Y32" s="51">
        <v>0.83605237617544492</v>
      </c>
      <c r="Z32" s="51">
        <v>0.95423955970864716</v>
      </c>
    </row>
    <row r="33" spans="1:26" ht="15.75">
      <c r="A33" s="34" t="s">
        <v>154</v>
      </c>
      <c r="B33" s="35">
        <v>420808041999.99994</v>
      </c>
      <c r="C33" s="36">
        <v>0.22166368367765169</v>
      </c>
      <c r="D33" s="36">
        <v>0.47652833158560037</v>
      </c>
      <c r="E33" s="36">
        <v>0.59987870418787514</v>
      </c>
      <c r="F33" s="36">
        <v>0.64169428130205264</v>
      </c>
      <c r="G33" s="36">
        <v>0.7142402603941338</v>
      </c>
      <c r="H33" s="36">
        <v>0.77588554502048257</v>
      </c>
      <c r="I33" s="36">
        <v>0.80052948755552</v>
      </c>
      <c r="J33" s="36">
        <v>0.84508245982522712</v>
      </c>
      <c r="K33" s="36">
        <v>0.86826575059558964</v>
      </c>
      <c r="L33" s="36">
        <v>0.88404205836821559</v>
      </c>
      <c r="M33" s="36">
        <v>0.92346061506997079</v>
      </c>
      <c r="N33" s="36">
        <v>0.98514216201316529</v>
      </c>
      <c r="O33" s="51">
        <v>3.0852820857688569E-2</v>
      </c>
      <c r="P33" s="51">
        <v>0.1215847139704849</v>
      </c>
      <c r="Q33" s="51">
        <v>0.21290706253877462</v>
      </c>
      <c r="R33" s="51">
        <v>0.26944503805018377</v>
      </c>
      <c r="S33" s="51">
        <v>0.37128404804015586</v>
      </c>
      <c r="T33" s="51">
        <v>0.48447065515440962</v>
      </c>
      <c r="U33" s="51">
        <v>0.57216876042406117</v>
      </c>
      <c r="V33" s="51">
        <v>0.66226286807265022</v>
      </c>
      <c r="W33" s="51">
        <v>0.73146916840657306</v>
      </c>
      <c r="X33" s="51">
        <v>0.77905789765861855</v>
      </c>
      <c r="Y33" s="51">
        <v>0.86898000221873173</v>
      </c>
      <c r="Z33" s="51">
        <v>0.96139261366177042</v>
      </c>
    </row>
    <row r="34" spans="1:26" ht="15.75">
      <c r="A34" s="34" t="s">
        <v>155</v>
      </c>
      <c r="B34" s="52">
        <v>403430208000</v>
      </c>
      <c r="C34" s="36">
        <v>0.2251285329854078</v>
      </c>
      <c r="D34" s="36">
        <v>0.48772337312663672</v>
      </c>
      <c r="E34" s="36">
        <v>0.61276332759793839</v>
      </c>
      <c r="F34" s="36">
        <v>0.65447567382849137</v>
      </c>
      <c r="G34" s="36">
        <v>0.72663904120792056</v>
      </c>
      <c r="H34" s="36">
        <v>0.78747828144179932</v>
      </c>
      <c r="I34" s="36">
        <v>0.80989973555047667</v>
      </c>
      <c r="J34" s="36">
        <v>0.85384234893442779</v>
      </c>
      <c r="K34" s="36">
        <v>0.87553452101429785</v>
      </c>
      <c r="L34" s="36">
        <v>0.88964484496999396</v>
      </c>
      <c r="M34" s="36">
        <v>0.92647535362844613</v>
      </c>
      <c r="N34" s="36">
        <v>0.98727427194874262</v>
      </c>
      <c r="O34" s="51">
        <v>3.0137011677986492E-2</v>
      </c>
      <c r="P34" s="51">
        <v>0.12183688103906844</v>
      </c>
      <c r="Q34" s="51">
        <v>0.21407012757747684</v>
      </c>
      <c r="R34" s="51">
        <v>0.2702534144255343</v>
      </c>
      <c r="S34" s="51">
        <v>0.37303660406298278</v>
      </c>
      <c r="T34" s="51">
        <v>0.48691694476332892</v>
      </c>
      <c r="U34" s="51">
        <v>0.57513359910760387</v>
      </c>
      <c r="V34" s="51">
        <v>0.65270254023741903</v>
      </c>
      <c r="W34" s="51">
        <v>0.73523100713645051</v>
      </c>
      <c r="X34" s="51">
        <v>0.78202158551649192</v>
      </c>
      <c r="Y34" s="51">
        <v>0.87102431590310325</v>
      </c>
      <c r="Z34" s="51">
        <v>0.96280201067656057</v>
      </c>
    </row>
    <row r="35" spans="1:26" ht="15.75">
      <c r="A35" s="34" t="s">
        <v>156</v>
      </c>
      <c r="B35" s="52">
        <v>17377834000</v>
      </c>
      <c r="C35" s="36">
        <v>0.12934808744439061</v>
      </c>
      <c r="D35" s="36">
        <v>0.19496577554497213</v>
      </c>
      <c r="E35" s="36">
        <v>0.26623015139466316</v>
      </c>
      <c r="F35" s="36">
        <v>0.31832616627866223</v>
      </c>
      <c r="G35" s="36">
        <v>0.39330447595734003</v>
      </c>
      <c r="H35" s="36">
        <v>0.47659268178207542</v>
      </c>
      <c r="I35" s="36">
        <v>0.55069219597632524</v>
      </c>
      <c r="J35" s="36">
        <v>0.6108661044993835</v>
      </c>
      <c r="K35" s="36">
        <v>0.67371643880577958</v>
      </c>
      <c r="L35" s="36">
        <v>0.73161861897027081</v>
      </c>
      <c r="M35" s="36">
        <v>0.84266090884999445</v>
      </c>
      <c r="N35" s="36">
        <v>0.92740825062776899</v>
      </c>
      <c r="O35" s="51">
        <v>4.8616719292369839E-2</v>
      </c>
      <c r="P35" s="51">
        <v>0.11458203393356849</v>
      </c>
      <c r="Q35" s="51">
        <v>0.18353697687318671</v>
      </c>
      <c r="R35" s="51">
        <v>0.24967967197430882</v>
      </c>
      <c r="S35" s="51">
        <v>0.32577733630766337</v>
      </c>
      <c r="T35" s="51">
        <v>0.41759509278945978</v>
      </c>
      <c r="U35" s="51">
        <v>0.49300643624140017</v>
      </c>
      <c r="V35" s="51">
        <v>0.56004508365866101</v>
      </c>
      <c r="W35" s="51">
        <v>0.63279233998871343</v>
      </c>
      <c r="X35" s="51">
        <v>0.6994179824268062</v>
      </c>
      <c r="Y35" s="51">
        <v>0.82034279459747639</v>
      </c>
      <c r="Z35" s="51">
        <v>0.92222471986013244</v>
      </c>
    </row>
    <row r="36" spans="1:26" ht="15.75">
      <c r="A36" s="40" t="s">
        <v>157</v>
      </c>
      <c r="B36" s="41">
        <v>153846563832</v>
      </c>
      <c r="C36" s="42">
        <v>9.0275148649815812E-2</v>
      </c>
      <c r="D36" s="42">
        <v>0.17800052707769795</v>
      </c>
      <c r="E36" s="42">
        <v>0.24474423625404679</v>
      </c>
      <c r="F36" s="42">
        <v>0.30003003205135287</v>
      </c>
      <c r="G36" s="42">
        <v>0.39570067208575865</v>
      </c>
      <c r="H36" s="42">
        <v>0.50525891065626993</v>
      </c>
      <c r="I36" s="42">
        <v>0.57856270638312857</v>
      </c>
      <c r="J36" s="42">
        <v>0.64702593917824724</v>
      </c>
      <c r="K36" s="42">
        <v>0.71328887341452485</v>
      </c>
      <c r="L36" s="42">
        <v>0.77168147244229812</v>
      </c>
      <c r="M36" s="42">
        <v>0.84941027160532812</v>
      </c>
      <c r="N36" s="42">
        <v>0.95710964238292495</v>
      </c>
      <c r="O36" s="42">
        <v>5.5902068933198205E-2</v>
      </c>
      <c r="P36" s="42">
        <v>0.11480055497175475</v>
      </c>
      <c r="Q36" s="42">
        <v>0.19229368213256598</v>
      </c>
      <c r="R36" s="42">
        <v>0.26276938079894652</v>
      </c>
      <c r="S36" s="42">
        <v>0.34537509345020401</v>
      </c>
      <c r="T36" s="42">
        <v>0.47590023452739305</v>
      </c>
      <c r="U36" s="42">
        <v>0.55233431148918144</v>
      </c>
      <c r="V36" s="42">
        <v>0.6318813462095485</v>
      </c>
      <c r="W36" s="42">
        <v>0.69355820824363612</v>
      </c>
      <c r="X36" s="42">
        <v>0.7536127647547336</v>
      </c>
      <c r="Y36" s="42">
        <v>0.820729791050268</v>
      </c>
      <c r="Z36" s="42">
        <v>0.95349791475220791</v>
      </c>
    </row>
    <row r="37" spans="1:26" ht="15.75">
      <c r="A37" s="34" t="s">
        <v>158</v>
      </c>
      <c r="B37" s="35">
        <v>134793888000</v>
      </c>
      <c r="C37" s="36">
        <v>0.1293437743787817</v>
      </c>
      <c r="D37" s="36">
        <v>0.18664792455163426</v>
      </c>
      <c r="E37" s="36">
        <v>0.24691408817038191</v>
      </c>
      <c r="F37" s="36">
        <v>0.29971463669002985</v>
      </c>
      <c r="G37" s="36">
        <v>0.38194577605967139</v>
      </c>
      <c r="H37" s="36">
        <v>0.48222807096003445</v>
      </c>
      <c r="I37" s="36">
        <v>0.53989535734738747</v>
      </c>
      <c r="J37" s="36">
        <v>0.60179271605901341</v>
      </c>
      <c r="K37" s="36">
        <v>0.6753668363198303</v>
      </c>
      <c r="L37" s="36">
        <v>0.72805459117785587</v>
      </c>
      <c r="M37" s="36">
        <v>0.82573852402330294</v>
      </c>
      <c r="N37" s="36">
        <v>0.95206998383952912</v>
      </c>
      <c r="O37" s="51">
        <v>6.3333216538255813E-2</v>
      </c>
      <c r="P37" s="51">
        <v>0.11900630030122075</v>
      </c>
      <c r="Q37" s="51">
        <v>0.14504248951569984</v>
      </c>
      <c r="R37" s="51">
        <v>0.23317363701250771</v>
      </c>
      <c r="S37" s="51">
        <v>0.30621783136125003</v>
      </c>
      <c r="T37" s="51">
        <v>0.40833188474800636</v>
      </c>
      <c r="U37" s="51">
        <v>0.46623972817547726</v>
      </c>
      <c r="V37" s="51">
        <v>0.57839014183310522</v>
      </c>
      <c r="W37" s="51">
        <v>0.61896160123913047</v>
      </c>
      <c r="X37" s="51">
        <v>0.67777174982753841</v>
      </c>
      <c r="Y37" s="51">
        <v>0.76671955983984863</v>
      </c>
      <c r="Z37" s="51">
        <v>0.94124682826939954</v>
      </c>
    </row>
    <row r="38" spans="1:26" ht="15.75">
      <c r="A38" s="34" t="s">
        <v>159</v>
      </c>
      <c r="B38" s="35">
        <v>7539834904</v>
      </c>
      <c r="C38" s="36">
        <v>0.19683468792510239</v>
      </c>
      <c r="D38" s="36">
        <v>0.26599141719809349</v>
      </c>
      <c r="E38" s="36">
        <v>0.34971038988871284</v>
      </c>
      <c r="F38" s="36">
        <v>0.37748631564094604</v>
      </c>
      <c r="G38" s="36">
        <v>0.4395574798256488</v>
      </c>
      <c r="H38" s="36">
        <v>0.51371668800754289</v>
      </c>
      <c r="I38" s="36">
        <v>0.57773948939716446</v>
      </c>
      <c r="J38" s="36">
        <v>0.62562174475507892</v>
      </c>
      <c r="K38" s="36">
        <v>0.70343819927554097</v>
      </c>
      <c r="L38" s="36">
        <v>0.75311138531125521</v>
      </c>
      <c r="M38" s="36">
        <v>0.82387908516291919</v>
      </c>
      <c r="N38" s="36">
        <v>0.93564568432947559</v>
      </c>
      <c r="O38" s="51">
        <v>3.971317883889957E-2</v>
      </c>
      <c r="P38" s="51">
        <v>0.10287129230538422</v>
      </c>
      <c r="Q38" s="51">
        <v>0.18903905435306903</v>
      </c>
      <c r="R38" s="51">
        <v>0.23266150848732345</v>
      </c>
      <c r="S38" s="51">
        <v>0.30845233820231927</v>
      </c>
      <c r="T38" s="51">
        <v>0.40022824315026179</v>
      </c>
      <c r="U38" s="51">
        <v>0.47552764098828709</v>
      </c>
      <c r="V38" s="51">
        <v>0.51077938011771229</v>
      </c>
      <c r="W38" s="51">
        <v>0.61160626622787617</v>
      </c>
      <c r="X38" s="51">
        <v>0.68094577168611403</v>
      </c>
      <c r="Y38" s="51">
        <v>0.7673851034238931</v>
      </c>
      <c r="Z38" s="51">
        <v>0.92526968250512553</v>
      </c>
    </row>
    <row r="39" spans="1:26" ht="15.75">
      <c r="A39" s="34" t="s">
        <v>160</v>
      </c>
      <c r="B39" s="35">
        <v>19335997000</v>
      </c>
      <c r="C39" s="36">
        <v>0.26259510467840813</v>
      </c>
      <c r="D39" s="36">
        <v>0.30730429934209369</v>
      </c>
      <c r="E39" s="36">
        <v>0.31004316965388118</v>
      </c>
      <c r="F39" s="36">
        <v>0.37941552051105754</v>
      </c>
      <c r="G39" s="36">
        <v>0.46061543429865581</v>
      </c>
      <c r="H39" s="36">
        <v>0.49765516415535049</v>
      </c>
      <c r="I39" s="36">
        <v>0.5830199945073854</v>
      </c>
      <c r="J39" s="36">
        <v>0.66729915665585282</v>
      </c>
      <c r="K39" s="36">
        <v>0.70613354680852281</v>
      </c>
      <c r="L39" s="36">
        <v>0.74022652769483144</v>
      </c>
      <c r="M39" s="36">
        <v>0.84671274924098416</v>
      </c>
      <c r="N39" s="36">
        <v>0.91408979427720161</v>
      </c>
      <c r="O39" s="51">
        <v>2.9093254289699423E-2</v>
      </c>
      <c r="P39" s="51">
        <v>8.2154876813389788E-2</v>
      </c>
      <c r="Q39" s="51">
        <v>0.15490107380232113</v>
      </c>
      <c r="R39" s="51">
        <v>0.21195688625763279</v>
      </c>
      <c r="S39" s="51">
        <v>0.28183877199719237</v>
      </c>
      <c r="T39" s="51">
        <v>0.34029098235424587</v>
      </c>
      <c r="U39" s="51">
        <v>0.41930051754939157</v>
      </c>
      <c r="V39" s="51">
        <v>0.48398474189174656</v>
      </c>
      <c r="W39" s="51">
        <v>0.55805838682051179</v>
      </c>
      <c r="X39" s="51">
        <v>0.61887124849226294</v>
      </c>
      <c r="Y39" s="51">
        <v>0.7525277682966881</v>
      </c>
      <c r="Z39" s="51">
        <v>0.91213496087778279</v>
      </c>
    </row>
    <row r="40" spans="1:26" ht="15.75">
      <c r="A40" s="53" t="s">
        <v>161</v>
      </c>
      <c r="B40" s="31" t="s">
        <v>152</v>
      </c>
      <c r="C40" s="32" t="s">
        <v>132</v>
      </c>
      <c r="D40" s="32" t="s">
        <v>133</v>
      </c>
      <c r="E40" s="32" t="s">
        <v>134</v>
      </c>
      <c r="F40" s="32" t="s">
        <v>137</v>
      </c>
      <c r="G40" s="32" t="s">
        <v>138</v>
      </c>
      <c r="H40" s="32" t="s">
        <v>143</v>
      </c>
      <c r="I40" s="32" t="s">
        <v>144</v>
      </c>
      <c r="J40" s="32" t="s">
        <v>145</v>
      </c>
      <c r="K40" s="32" t="s">
        <v>146</v>
      </c>
      <c r="L40" s="32" t="s">
        <v>147</v>
      </c>
      <c r="M40" s="32" t="s">
        <v>148</v>
      </c>
      <c r="N40" s="32" t="s">
        <v>149</v>
      </c>
      <c r="O40" s="54" t="s">
        <v>132</v>
      </c>
      <c r="P40" s="54" t="s">
        <v>133</v>
      </c>
      <c r="Q40" s="54" t="s">
        <v>134</v>
      </c>
      <c r="R40" s="54" t="s">
        <v>137</v>
      </c>
      <c r="S40" s="54" t="s">
        <v>138</v>
      </c>
      <c r="T40" s="54" t="s">
        <v>143</v>
      </c>
      <c r="U40" s="54" t="s">
        <v>144</v>
      </c>
      <c r="V40" s="54" t="s">
        <v>145</v>
      </c>
      <c r="W40" s="54" t="s">
        <v>146</v>
      </c>
      <c r="X40" s="54" t="s">
        <v>147</v>
      </c>
      <c r="Y40" s="54" t="s">
        <v>148</v>
      </c>
      <c r="Z40" s="54" t="s">
        <v>149</v>
      </c>
    </row>
    <row r="41" spans="1:26" ht="15.75">
      <c r="A41" s="34" t="s">
        <v>153</v>
      </c>
      <c r="B41" s="35">
        <v>512364091341</v>
      </c>
      <c r="C41" s="36">
        <v>0.15134958851386146</v>
      </c>
      <c r="D41" s="36">
        <v>0.41961507333835635</v>
      </c>
      <c r="E41" s="36">
        <v>0.50829198810083465</v>
      </c>
      <c r="F41" s="36">
        <v>0.57646136451606556</v>
      </c>
      <c r="G41" s="36">
        <v>0.63048667698172178</v>
      </c>
      <c r="H41" s="36">
        <v>0.70004128912690322</v>
      </c>
      <c r="I41" s="36">
        <v>0.75092921301963467</v>
      </c>
      <c r="J41" s="36">
        <v>0.76807944339087542</v>
      </c>
      <c r="K41" s="36">
        <v>0.82570223349281091</v>
      </c>
      <c r="L41" s="36">
        <v>0.86867036931058716</v>
      </c>
      <c r="M41" s="36">
        <v>0.92511690557915394</v>
      </c>
      <c r="N41" s="36">
        <v>0.97100329680623221</v>
      </c>
      <c r="O41" s="51">
        <v>7.0184550623697498E-3</v>
      </c>
      <c r="P41" s="51">
        <v>1.9141168644811021E-2</v>
      </c>
      <c r="Q41" s="51">
        <v>3.8654799190715905E-2</v>
      </c>
      <c r="R41" s="51">
        <v>9.0631468951166611E-2</v>
      </c>
      <c r="S41" s="51">
        <v>0.13116490455615024</v>
      </c>
      <c r="T41" s="51">
        <v>0.19267766723087648</v>
      </c>
      <c r="U41" s="51">
        <v>0.26583223442191739</v>
      </c>
      <c r="V41" s="51">
        <v>0.31866181682824013</v>
      </c>
      <c r="W41" s="51">
        <v>0.41262100421703679</v>
      </c>
      <c r="X41" s="51">
        <v>0.45816510153763579</v>
      </c>
      <c r="Y41" s="51">
        <v>0.53512620037371583</v>
      </c>
      <c r="Z41" s="51">
        <v>0.73779177384066308</v>
      </c>
    </row>
    <row r="42" spans="1:26" ht="15.75">
      <c r="A42" s="34" t="s">
        <v>154</v>
      </c>
      <c r="B42" s="35">
        <v>310330230533</v>
      </c>
      <c r="C42" s="36">
        <v>9.8064353970465618E-2</v>
      </c>
      <c r="D42" s="36">
        <v>0.50556741574714148</v>
      </c>
      <c r="E42" s="36">
        <v>0.62192050953167721</v>
      </c>
      <c r="F42" s="36">
        <v>0.72050606623465252</v>
      </c>
      <c r="G42" s="36">
        <v>0.75337849515066879</v>
      </c>
      <c r="H42" s="36">
        <v>0.79784400017396317</v>
      </c>
      <c r="I42" s="36">
        <v>0.82740225537429601</v>
      </c>
      <c r="J42" s="36">
        <v>0.86978668575226725</v>
      </c>
      <c r="K42" s="36">
        <v>0.89203918475302513</v>
      </c>
      <c r="L42" s="36">
        <v>0.92723280259822261</v>
      </c>
      <c r="M42" s="36">
        <v>0.96668492983459364</v>
      </c>
      <c r="N42" s="36">
        <v>0.98811040224902336</v>
      </c>
      <c r="O42" s="51">
        <v>9.5456762891478995E-3</v>
      </c>
      <c r="P42" s="51">
        <v>1.4535534034814144E-2</v>
      </c>
      <c r="Q42" s="51">
        <v>2.2651441611818077E-2</v>
      </c>
      <c r="R42" s="51">
        <v>8.3213092243702325E-2</v>
      </c>
      <c r="S42" s="51">
        <v>0.12212787122450207</v>
      </c>
      <c r="T42" s="51">
        <v>0.19615557597327199</v>
      </c>
      <c r="U42" s="51">
        <v>0.28218071179701476</v>
      </c>
      <c r="V42" s="51">
        <v>0.32940248614593087</v>
      </c>
      <c r="W42" s="51">
        <v>0.42495024386861058</v>
      </c>
      <c r="X42" s="51">
        <v>0.45780308718124746</v>
      </c>
      <c r="Y42" s="51">
        <v>0.52251897728533481</v>
      </c>
      <c r="Z42" s="51">
        <v>0.62649127511878644</v>
      </c>
    </row>
    <row r="43" spans="1:26" ht="15.75">
      <c r="A43" s="34" t="s">
        <v>155</v>
      </c>
      <c r="B43" s="35">
        <v>296975230533</v>
      </c>
      <c r="C43" s="36">
        <v>8.9955529286202082E-2</v>
      </c>
      <c r="D43" s="36">
        <v>0.50946159916708933</v>
      </c>
      <c r="E43" s="36">
        <v>0.62782073432495444</v>
      </c>
      <c r="F43" s="36">
        <v>0.72754397909799939</v>
      </c>
      <c r="G43" s="36">
        <v>0.75929073173976358</v>
      </c>
      <c r="H43" s="36">
        <v>0.80306065032924601</v>
      </c>
      <c r="I43" s="36">
        <v>0.83134159482328807</v>
      </c>
      <c r="J43" s="36">
        <v>0.83724714738415984</v>
      </c>
      <c r="K43" s="36">
        <v>0.89339562129868644</v>
      </c>
      <c r="L43" s="36">
        <v>0.92833967949991447</v>
      </c>
      <c r="M43" s="36">
        <v>0.96710231933449542</v>
      </c>
      <c r="N43" s="36">
        <v>0.98882880840558074</v>
      </c>
      <c r="O43" s="51">
        <v>9.9065397817623621E-3</v>
      </c>
      <c r="P43" s="51">
        <v>1.4790361061713438E-2</v>
      </c>
      <c r="Q43" s="51">
        <v>2.1914940226371547E-2</v>
      </c>
      <c r="R43" s="51">
        <v>8.1861793858332421E-2</v>
      </c>
      <c r="S43" s="51">
        <v>0.12019171964539198</v>
      </c>
      <c r="T43" s="51">
        <v>0.19380302957826009</v>
      </c>
      <c r="U43" s="51">
        <v>0.2805015848206992</v>
      </c>
      <c r="V43" s="51">
        <v>0.32738315764281145</v>
      </c>
      <c r="W43" s="51">
        <v>0.42281660186616199</v>
      </c>
      <c r="X43" s="51">
        <v>0.45284523323892845</v>
      </c>
      <c r="Y43" s="51">
        <v>0.51641971400989684</v>
      </c>
      <c r="Z43" s="51">
        <v>0.61566932459745638</v>
      </c>
    </row>
    <row r="44" spans="1:26" ht="15.75">
      <c r="A44" s="34" t="s">
        <v>156</v>
      </c>
      <c r="B44" s="35">
        <v>13355000000</v>
      </c>
      <c r="C44" s="36">
        <v>0.3307608374699772</v>
      </c>
      <c r="D44" s="36">
        <v>0.40659779806744278</v>
      </c>
      <c r="E44" s="36">
        <v>0.5107900920357481</v>
      </c>
      <c r="F44" s="36">
        <v>0.54830853228532439</v>
      </c>
      <c r="G44" s="36">
        <v>0.5859963753008739</v>
      </c>
      <c r="H44" s="36">
        <v>0.64902183242951739</v>
      </c>
      <c r="I44" s="36">
        <v>0.71762313079871975</v>
      </c>
      <c r="J44" s="36">
        <v>0.78258820587485345</v>
      </c>
      <c r="K44" s="36">
        <v>0.85620580668054214</v>
      </c>
      <c r="L44" s="36">
        <v>0.90308421268347172</v>
      </c>
      <c r="M44" s="36">
        <v>0.95555559190863282</v>
      </c>
      <c r="N44" s="36">
        <v>0.95981982936627197</v>
      </c>
      <c r="O44" s="51">
        <v>0</v>
      </c>
      <c r="P44" s="51">
        <v>1.1734616423448401E-2</v>
      </c>
      <c r="Q44" s="51">
        <v>4.5718811749812717E-2</v>
      </c>
      <c r="R44" s="51">
        <v>0.11080241169408221</v>
      </c>
      <c r="S44" s="51">
        <v>0.1636782207891623</v>
      </c>
      <c r="T44" s="51">
        <v>0.228889775349779</v>
      </c>
      <c r="U44" s="51">
        <v>0.28633188813894905</v>
      </c>
      <c r="V44" s="51">
        <v>0.34944707232394906</v>
      </c>
      <c r="W44" s="51">
        <v>0.42414107165743409</v>
      </c>
      <c r="X44" s="51">
        <v>0.53849366823293043</v>
      </c>
      <c r="Y44" s="51">
        <v>0.649148500600921</v>
      </c>
      <c r="Z44" s="51">
        <v>0.8800382536381246</v>
      </c>
    </row>
    <row r="45" spans="1:26" ht="15.75">
      <c r="A45" s="40" t="s">
        <v>157</v>
      </c>
      <c r="B45" s="55">
        <v>29877992196</v>
      </c>
      <c r="C45" s="42">
        <v>0.20480606029935816</v>
      </c>
      <c r="D45" s="42">
        <v>0.3722950290298368</v>
      </c>
      <c r="E45" s="42">
        <v>0.43087260599630939</v>
      </c>
      <c r="F45" s="42">
        <v>0.45005344601533864</v>
      </c>
      <c r="G45" s="42">
        <v>0.49697082303058832</v>
      </c>
      <c r="H45" s="42">
        <v>0.54213576578540179</v>
      </c>
      <c r="I45" s="42">
        <v>0.5896016887255755</v>
      </c>
      <c r="J45" s="42">
        <v>0.62259962351166642</v>
      </c>
      <c r="K45" s="42">
        <v>0.67014798952666821</v>
      </c>
      <c r="L45" s="42">
        <v>0.70819273582047593</v>
      </c>
      <c r="M45" s="42">
        <v>0.81964269870281659</v>
      </c>
      <c r="N45" s="42">
        <v>0.92587363970112313</v>
      </c>
      <c r="O45" s="42">
        <v>3.684368937956005E-4</v>
      </c>
      <c r="P45" s="42">
        <v>2.9010416677610399E-2</v>
      </c>
      <c r="Q45" s="42">
        <v>8.8961100909675198E-2</v>
      </c>
      <c r="R45" s="42">
        <v>0.12297124822200442</v>
      </c>
      <c r="S45" s="42">
        <v>0.17883381727428049</v>
      </c>
      <c r="T45" s="42">
        <v>0.23198076514570581</v>
      </c>
      <c r="U45" s="42">
        <v>0.28329629161287961</v>
      </c>
      <c r="V45" s="42">
        <v>0.34405906675742615</v>
      </c>
      <c r="W45" s="42">
        <v>0.40094609063481595</v>
      </c>
      <c r="X45" s="42">
        <v>0.47415483126564018</v>
      </c>
      <c r="Y45" s="42">
        <v>0.566210617319024</v>
      </c>
      <c r="Z45" s="42">
        <v>0.86989530439212881</v>
      </c>
    </row>
    <row r="46" spans="1:26" ht="15.75">
      <c r="A46" s="34" t="s">
        <v>158</v>
      </c>
      <c r="B46" s="35">
        <v>146704377581</v>
      </c>
      <c r="C46" s="36">
        <v>0.23222390089735029</v>
      </c>
      <c r="D46" s="36">
        <v>0.27174864700521906</v>
      </c>
      <c r="E46" s="36">
        <v>0.31229873919747086</v>
      </c>
      <c r="F46" s="36">
        <v>0.33344959907989491</v>
      </c>
      <c r="G46" s="36">
        <v>0.43133576650696548</v>
      </c>
      <c r="H46" s="36">
        <v>0.56717624678010248</v>
      </c>
      <c r="I46" s="36">
        <v>0.66711912525289629</v>
      </c>
      <c r="J46" s="36">
        <v>0.69266041790154675</v>
      </c>
      <c r="K46" s="36">
        <v>0.75804791127898685</v>
      </c>
      <c r="L46" s="36">
        <v>0.80335056714518527</v>
      </c>
      <c r="M46" s="36">
        <v>0.87753216446478366</v>
      </c>
      <c r="N46" s="36">
        <v>0.95297074801609494</v>
      </c>
      <c r="O46" s="51">
        <v>3.5958661924879484E-3</v>
      </c>
      <c r="P46" s="51">
        <v>2.6398713063244234E-2</v>
      </c>
      <c r="Q46" s="51">
        <v>5.8994603110283428E-2</v>
      </c>
      <c r="R46" s="51">
        <v>9.8523204891953015E-2</v>
      </c>
      <c r="S46" s="51">
        <v>0.13556786670914162</v>
      </c>
      <c r="T46" s="51">
        <v>0.17661837561342467</v>
      </c>
      <c r="U46" s="51">
        <v>0.23176968920466384</v>
      </c>
      <c r="V46" s="51">
        <v>0.29616584321104705</v>
      </c>
      <c r="W46" s="51">
        <v>0.40393556616609283</v>
      </c>
      <c r="X46" s="51">
        <v>0.46817103570069601</v>
      </c>
      <c r="Y46" s="51">
        <v>0.56167187062567758</v>
      </c>
      <c r="Z46" s="51">
        <v>0.92705233515728214</v>
      </c>
    </row>
    <row r="47" spans="1:26" ht="15.75">
      <c r="A47" s="34" t="s">
        <v>162</v>
      </c>
      <c r="B47" s="35">
        <v>5900989957</v>
      </c>
      <c r="C47" s="36">
        <v>0.39849306802355938</v>
      </c>
      <c r="D47" s="36">
        <v>0.50121464645671276</v>
      </c>
      <c r="E47" s="36">
        <v>0.54545690719873474</v>
      </c>
      <c r="F47" s="36">
        <v>0.5657037432551778</v>
      </c>
      <c r="G47" s="36">
        <v>0.58898870580305329</v>
      </c>
      <c r="H47" s="36">
        <v>0.61823113092699344</v>
      </c>
      <c r="I47" s="36">
        <v>0.65320939058423311</v>
      </c>
      <c r="J47" s="36">
        <v>0.68350377721987343</v>
      </c>
      <c r="K47" s="36">
        <v>0.73134811751782203</v>
      </c>
      <c r="L47" s="36">
        <v>0.76071080927661072</v>
      </c>
      <c r="M47" s="36">
        <v>0.80516390172608132</v>
      </c>
      <c r="N47" s="36">
        <v>0.86046749901673703</v>
      </c>
      <c r="O47" s="51">
        <v>7.1000917774907072E-4</v>
      </c>
      <c r="P47" s="51">
        <v>1.9530437432656384E-2</v>
      </c>
      <c r="Q47" s="51">
        <v>6.6169815443938185E-2</v>
      </c>
      <c r="R47" s="51">
        <v>0.11754278061528481</v>
      </c>
      <c r="S47" s="51">
        <v>0.18406141409030552</v>
      </c>
      <c r="T47" s="51">
        <v>0.23582084362247477</v>
      </c>
      <c r="U47" s="51">
        <v>0.29191111300949679</v>
      </c>
      <c r="V47" s="51">
        <v>0.35724262245964733</v>
      </c>
      <c r="W47" s="51">
        <v>0.42242534317933889</v>
      </c>
      <c r="X47" s="51">
        <v>0.49160568217254197</v>
      </c>
      <c r="Y47" s="51">
        <v>0.57392192601434588</v>
      </c>
      <c r="Z47" s="51">
        <v>0.84633005578614739</v>
      </c>
    </row>
    <row r="48" spans="1:26" ht="15.75">
      <c r="A48" s="34" t="s">
        <v>160</v>
      </c>
      <c r="B48" s="35">
        <v>19550501074</v>
      </c>
      <c r="C48" s="36">
        <v>0.19821788929781639</v>
      </c>
      <c r="D48" s="36">
        <v>0.2209815293075364</v>
      </c>
      <c r="E48" s="36">
        <v>0.26873057455358329</v>
      </c>
      <c r="F48" s="36">
        <v>0.32068132128563742</v>
      </c>
      <c r="G48" s="36">
        <v>0.4152967572431529</v>
      </c>
      <c r="H48" s="36">
        <v>0.43302565496520834</v>
      </c>
      <c r="I48" s="36">
        <v>0.45714697641249913</v>
      </c>
      <c r="J48" s="36">
        <v>0.52129123721296367</v>
      </c>
      <c r="K48" s="36">
        <v>0.55046538714930038</v>
      </c>
      <c r="L48" s="36">
        <v>0.70676222513964215</v>
      </c>
      <c r="M48" s="36">
        <v>0.82102505909771617</v>
      </c>
      <c r="N48" s="36">
        <v>0.94551688164259906</v>
      </c>
      <c r="O48" s="51">
        <v>5.6919355394513199E-3</v>
      </c>
      <c r="P48" s="51">
        <v>2.0630269421129343E-2</v>
      </c>
      <c r="Q48" s="51">
        <v>5.0297886370546427E-2</v>
      </c>
      <c r="R48" s="51">
        <v>9.3300969855720256E-2</v>
      </c>
      <c r="S48" s="51">
        <v>0.15378436493290232</v>
      </c>
      <c r="T48" s="51">
        <v>0.19826656906328025</v>
      </c>
      <c r="U48" s="51">
        <v>0.25003907081730248</v>
      </c>
      <c r="V48" s="51">
        <v>0.28350234660971968</v>
      </c>
      <c r="W48" s="51">
        <v>0.32993611535462641</v>
      </c>
      <c r="X48" s="51">
        <v>0.37448914962058333</v>
      </c>
      <c r="Y48" s="51">
        <v>0.48298206854857173</v>
      </c>
      <c r="Z48" s="51">
        <v>0.84084879303205062</v>
      </c>
    </row>
    <row r="49" spans="1:26" ht="15.75">
      <c r="A49" s="29" t="s">
        <v>164</v>
      </c>
      <c r="B49" s="31" t="s">
        <v>152</v>
      </c>
      <c r="C49" s="32" t="s">
        <v>132</v>
      </c>
      <c r="D49" s="32" t="s">
        <v>133</v>
      </c>
      <c r="E49" s="32" t="s">
        <v>134</v>
      </c>
      <c r="F49" s="32" t="s">
        <v>137</v>
      </c>
      <c r="G49" s="32" t="s">
        <v>138</v>
      </c>
      <c r="H49" s="32" t="s">
        <v>143</v>
      </c>
      <c r="I49" s="32" t="s">
        <v>144</v>
      </c>
      <c r="J49" s="32" t="s">
        <v>145</v>
      </c>
      <c r="K49" s="32" t="s">
        <v>146</v>
      </c>
      <c r="L49" s="32" t="s">
        <v>147</v>
      </c>
      <c r="M49" s="32" t="s">
        <v>148</v>
      </c>
      <c r="N49" s="32" t="s">
        <v>149</v>
      </c>
      <c r="O49" s="54" t="s">
        <v>132</v>
      </c>
      <c r="P49" s="54" t="s">
        <v>133</v>
      </c>
      <c r="Q49" s="54" t="s">
        <v>134</v>
      </c>
      <c r="R49" s="54" t="s">
        <v>137</v>
      </c>
      <c r="S49" s="54" t="s">
        <v>138</v>
      </c>
      <c r="T49" s="54" t="s">
        <v>143</v>
      </c>
      <c r="U49" s="54" t="s">
        <v>144</v>
      </c>
      <c r="V49" s="54" t="s">
        <v>145</v>
      </c>
      <c r="W49" s="54" t="s">
        <v>146</v>
      </c>
      <c r="X49" s="54" t="s">
        <v>147</v>
      </c>
      <c r="Y49" s="54" t="s">
        <v>148</v>
      </c>
      <c r="Z49" s="54" t="s">
        <v>149</v>
      </c>
    </row>
    <row r="50" spans="1:26" ht="15.75">
      <c r="A50" s="34" t="s">
        <v>153</v>
      </c>
      <c r="B50" s="35">
        <v>1248688417077</v>
      </c>
      <c r="C50" s="36">
        <v>0.16697716010339644</v>
      </c>
      <c r="D50" s="36">
        <v>0.3809096402910423</v>
      </c>
      <c r="E50" s="36">
        <v>0.47396261286945557</v>
      </c>
      <c r="F50" s="36">
        <v>0.52988882029002593</v>
      </c>
      <c r="G50" s="36">
        <v>0.59871096497041099</v>
      </c>
      <c r="H50" s="36">
        <v>0.67341093623163262</v>
      </c>
      <c r="I50" s="36">
        <v>0.7195316460395742</v>
      </c>
      <c r="J50" s="36">
        <v>0.75831433679563354</v>
      </c>
      <c r="K50" s="36">
        <v>0.80701873668367707</v>
      </c>
      <c r="L50" s="36">
        <v>0.84372390034224753</v>
      </c>
      <c r="M50" s="36">
        <v>0.90252759493002366</v>
      </c>
      <c r="N50" s="36">
        <v>0.97080305443942616</v>
      </c>
      <c r="O50" s="51">
        <v>2.7707703256916561E-2</v>
      </c>
      <c r="P50" s="51">
        <v>7.7696152068266036E-2</v>
      </c>
      <c r="Q50" s="51">
        <v>0.13046666673267746</v>
      </c>
      <c r="R50" s="51">
        <v>0.19020979499970783</v>
      </c>
      <c r="S50" s="51">
        <v>0.26071043721303799</v>
      </c>
      <c r="T50" s="51">
        <v>0.35258499463700915</v>
      </c>
      <c r="U50" s="51">
        <v>0.42949908920000768</v>
      </c>
      <c r="V50" s="51">
        <v>0.50029207072427762</v>
      </c>
      <c r="W50" s="51">
        <v>0.58025600929681942</v>
      </c>
      <c r="X50" s="51">
        <v>0.63009616380560662</v>
      </c>
      <c r="Y50" s="51">
        <v>0.71257580306339752</v>
      </c>
      <c r="Z50" s="51">
        <v>0.86542631245468271</v>
      </c>
    </row>
    <row r="51" spans="1:26" ht="15.75">
      <c r="A51" s="34" t="s">
        <v>154</v>
      </c>
      <c r="B51" s="35">
        <v>731138272533</v>
      </c>
      <c r="C51" s="36">
        <v>0.16920218641685261</v>
      </c>
      <c r="D51" s="36">
        <v>0.48885391488614011</v>
      </c>
      <c r="E51" s="36">
        <v>0.60923430598123751</v>
      </c>
      <c r="F51" s="36">
        <v>0.67514579150971588</v>
      </c>
      <c r="G51" s="36">
        <v>0.73085240869895662</v>
      </c>
      <c r="H51" s="36">
        <v>0.78520576898621752</v>
      </c>
      <c r="I51" s="36">
        <v>0.81193558205987248</v>
      </c>
      <c r="J51" s="36">
        <v>0.8555681209034216</v>
      </c>
      <c r="K51" s="36">
        <v>0.8783563389012442</v>
      </c>
      <c r="L51" s="36">
        <v>0.90237428650798224</v>
      </c>
      <c r="M51" s="36">
        <v>0.94180709215844904</v>
      </c>
      <c r="N51" s="36">
        <v>0.98640202586009518</v>
      </c>
      <c r="O51" s="51">
        <v>2.1809044414352753E-2</v>
      </c>
      <c r="P51" s="51">
        <v>7.6147895880366523E-2</v>
      </c>
      <c r="Q51" s="51">
        <v>0.13215343094743068</v>
      </c>
      <c r="R51" s="51">
        <v>0.19039924760823143</v>
      </c>
      <c r="S51" s="51">
        <v>0.26553018903063058</v>
      </c>
      <c r="T51" s="51">
        <v>0.36209587551327921</v>
      </c>
      <c r="U51" s="51">
        <v>0.44908389212620531</v>
      </c>
      <c r="V51" s="51">
        <v>0.5209809205406819</v>
      </c>
      <c r="W51" s="51">
        <v>0.60136780169101811</v>
      </c>
      <c r="X51" s="51">
        <v>0.64270191255899012</v>
      </c>
      <c r="Y51" s="51">
        <v>0.72192528797734623</v>
      </c>
      <c r="Z51" s="51">
        <v>0.81924438602790151</v>
      </c>
    </row>
    <row r="52" spans="1:26" ht="15.75">
      <c r="A52" s="34" t="s">
        <v>155</v>
      </c>
      <c r="B52" s="35">
        <v>700405438533</v>
      </c>
      <c r="C52" s="36">
        <v>0.16781453779500879</v>
      </c>
      <c r="D52" s="36">
        <v>0.49694048415202136</v>
      </c>
      <c r="E52" s="36">
        <v>0.6191477395227668</v>
      </c>
      <c r="F52" s="36">
        <v>0.68545698209405437</v>
      </c>
      <c r="G52" s="36">
        <v>0.74048351298029291</v>
      </c>
      <c r="H52" s="36">
        <v>0.79408527981447363</v>
      </c>
      <c r="I52" s="36">
        <v>0.81899118565962559</v>
      </c>
      <c r="J52" s="36">
        <v>0.84680590470513273</v>
      </c>
      <c r="K52" s="36">
        <v>0.88310771231566643</v>
      </c>
      <c r="L52" s="36">
        <v>0.9060516384823748</v>
      </c>
      <c r="M52" s="36">
        <v>0.9437013799306988</v>
      </c>
      <c r="N52" s="36">
        <v>0.98793340278531683</v>
      </c>
      <c r="O52" s="51">
        <v>2.1559195566569374E-2</v>
      </c>
      <c r="P52" s="51">
        <v>7.6448648453931844E-2</v>
      </c>
      <c r="Q52" s="51">
        <v>0.13259541604292666</v>
      </c>
      <c r="R52" s="51">
        <v>0.19037447307177688</v>
      </c>
      <c r="S52" s="51">
        <v>0.26582917289814623</v>
      </c>
      <c r="T52" s="51">
        <v>0.36263525340919373</v>
      </c>
      <c r="U52" s="51">
        <v>0.4502082265283715</v>
      </c>
      <c r="V52" s="51">
        <v>0.51476557783284327</v>
      </c>
      <c r="W52" s="51">
        <v>0.6027658163730828</v>
      </c>
      <c r="X52" s="51">
        <v>0.6424492496585722</v>
      </c>
      <c r="Y52" s="51">
        <v>0.72067028150858592</v>
      </c>
      <c r="Z52" s="51">
        <v>0.81561610405395746</v>
      </c>
    </row>
    <row r="53" spans="1:26" ht="15.75">
      <c r="A53" s="34" t="s">
        <v>156</v>
      </c>
      <c r="B53" s="35">
        <v>30732834000</v>
      </c>
      <c r="C53" s="36">
        <v>0.21687230589400411</v>
      </c>
      <c r="D53" s="36">
        <v>0.2869307944816441</v>
      </c>
      <c r="E53" s="36">
        <v>0.37250404749099092</v>
      </c>
      <c r="F53" s="36">
        <v>0.41826535503095796</v>
      </c>
      <c r="G53" s="36">
        <v>0.4770390354103633</v>
      </c>
      <c r="H53" s="36">
        <v>0.55152203281089973</v>
      </c>
      <c r="I53" s="36">
        <v>0.62323228891253413</v>
      </c>
      <c r="J53" s="36">
        <v>0.68548820618611372</v>
      </c>
      <c r="K53" s="36">
        <v>0.75301747261110497</v>
      </c>
      <c r="L53" s="36">
        <v>0.80612925486020526</v>
      </c>
      <c r="M53" s="36">
        <v>0.89171946596998264</v>
      </c>
      <c r="N53" s="36">
        <v>0.94149275172040181</v>
      </c>
      <c r="O53" s="51">
        <v>2.7490249597137723E-2</v>
      </c>
      <c r="P53" s="51">
        <v>6.9889531418256906E-2</v>
      </c>
      <c r="Q53" s="51">
        <v>0.12364788251818321</v>
      </c>
      <c r="R53" s="51">
        <v>0.18933034619971784</v>
      </c>
      <c r="S53" s="51">
        <v>0.25533691783699508</v>
      </c>
      <c r="T53" s="51">
        <v>0.33559290859756469</v>
      </c>
      <c r="U53" s="51">
        <v>0.40319569539308675</v>
      </c>
      <c r="V53" s="51">
        <v>0.46852939586445769</v>
      </c>
      <c r="W53" s="51">
        <v>0.54212261234289216</v>
      </c>
      <c r="X53" s="51">
        <v>0.62948807566782616</v>
      </c>
      <c r="Y53" s="51">
        <v>0.74595005241418155</v>
      </c>
      <c r="Z53" s="51">
        <v>0.90389252646739437</v>
      </c>
    </row>
    <row r="54" spans="1:26" ht="15.75">
      <c r="A54" s="40" t="s">
        <v>157</v>
      </c>
      <c r="B54" s="41">
        <v>183724556028</v>
      </c>
      <c r="C54" s="42">
        <v>0.10890060492221675</v>
      </c>
      <c r="D54" s="42">
        <v>0.20959744443351944</v>
      </c>
      <c r="E54" s="42">
        <v>0.27501314585895553</v>
      </c>
      <c r="F54" s="42">
        <v>0.3244274152239654</v>
      </c>
      <c r="G54" s="42">
        <v>0.41216961257489082</v>
      </c>
      <c r="H54" s="42">
        <v>0.511255966322543</v>
      </c>
      <c r="I54" s="42">
        <v>0.58035790804484411</v>
      </c>
      <c r="J54" s="42">
        <v>0.64305363800827242</v>
      </c>
      <c r="K54" s="42">
        <v>0.7062731373583524</v>
      </c>
      <c r="L54" s="42">
        <v>0.76135669050606303</v>
      </c>
      <c r="M54" s="42">
        <v>0.84456935469088179</v>
      </c>
      <c r="N54" s="42">
        <v>0.95202992378385587</v>
      </c>
      <c r="O54" s="42">
        <v>4.6870976625450637E-2</v>
      </c>
      <c r="P54" s="42">
        <v>0.1008490335319339</v>
      </c>
      <c r="Q54" s="42">
        <v>0.17548934131870361</v>
      </c>
      <c r="R54" s="42">
        <v>0.24003487211676097</v>
      </c>
      <c r="S54" s="42">
        <v>0.31829151215071899</v>
      </c>
      <c r="T54" s="42">
        <v>0.43623311457241087</v>
      </c>
      <c r="U54" s="42">
        <v>0.50858231648059715</v>
      </c>
      <c r="V54" s="42">
        <v>0.58507458283930613</v>
      </c>
      <c r="W54" s="42">
        <v>0.6459725030152127</v>
      </c>
      <c r="X54" s="42">
        <v>0.70816624341642698</v>
      </c>
      <c r="Y54" s="42">
        <v>0.77933890650614912</v>
      </c>
      <c r="Z54" s="42">
        <v>0.93990213749789797</v>
      </c>
    </row>
    <row r="55" spans="1:26" ht="15.75">
      <c r="A55" s="34" t="s">
        <v>158</v>
      </c>
      <c r="B55" s="35">
        <v>281498265581</v>
      </c>
      <c r="C55" s="36">
        <v>0.18296032116357244</v>
      </c>
      <c r="D55" s="36">
        <v>0.23099863660124076</v>
      </c>
      <c r="E55" s="36">
        <v>0.2809896605810398</v>
      </c>
      <c r="F55" s="36">
        <v>0.31729579886845016</v>
      </c>
      <c r="G55" s="36">
        <v>0.40768564267073898</v>
      </c>
      <c r="H55" s="36">
        <v>0.52649928248811573</v>
      </c>
      <c r="I55" s="36">
        <v>0.60619872744299008</v>
      </c>
      <c r="J55" s="36">
        <v>0.6491489213042243</v>
      </c>
      <c r="K55" s="36">
        <v>0.71845653569888679</v>
      </c>
      <c r="L55" s="36">
        <v>0.76729550538328462</v>
      </c>
      <c r="M55" s="36">
        <v>0.85273106611921556</v>
      </c>
      <c r="N55" s="36">
        <v>0.95253942207069409</v>
      </c>
      <c r="O55" s="51">
        <v>3.2200766102989165E-2</v>
      </c>
      <c r="P55" s="51">
        <v>7.074334416191834E-2</v>
      </c>
      <c r="Q55" s="51">
        <v>0.10019815773549277</v>
      </c>
      <c r="R55" s="51">
        <v>0.16299981979737255</v>
      </c>
      <c r="S55" s="51">
        <v>0.21728265871698565</v>
      </c>
      <c r="T55" s="51">
        <v>0.28757310826127624</v>
      </c>
      <c r="U55" s="51">
        <v>0.34404437092306045</v>
      </c>
      <c r="V55" s="51">
        <v>0.43130738811834163</v>
      </c>
      <c r="W55" s="51">
        <v>0.50689959412874119</v>
      </c>
      <c r="X55" s="51">
        <v>0.5685371787261988</v>
      </c>
      <c r="Y55" s="51">
        <v>0.65985782284654737</v>
      </c>
      <c r="Z55" s="51">
        <v>0.93384928969916003</v>
      </c>
    </row>
    <row r="56" spans="1:26" ht="15.75">
      <c r="A56" s="34" t="s">
        <v>162</v>
      </c>
      <c r="B56" s="35">
        <v>13440824861</v>
      </c>
      <c r="C56" s="36">
        <v>0.28536973603504018</v>
      </c>
      <c r="D56" s="36">
        <v>0.36926260240159969</v>
      </c>
      <c r="E56" s="36">
        <v>0.43564992445669964</v>
      </c>
      <c r="F56" s="36">
        <v>0.46012031776284568</v>
      </c>
      <c r="G56" s="36">
        <v>0.50516298937391146</v>
      </c>
      <c r="H56" s="36">
        <v>0.55960216634739246</v>
      </c>
      <c r="I56" s="36">
        <v>0.61087340294534975</v>
      </c>
      <c r="J56" s="36">
        <v>0.65103397174247002</v>
      </c>
      <c r="K56" s="36">
        <v>0.71569162486151627</v>
      </c>
      <c r="L56" s="36">
        <v>0.75644779694984954</v>
      </c>
      <c r="M56" s="36">
        <v>0.81566246820329791</v>
      </c>
      <c r="N56" s="36">
        <v>0.9026398442040543</v>
      </c>
      <c r="O56" s="51">
        <v>2.2589429750445748E-2</v>
      </c>
      <c r="P56" s="51">
        <v>6.6281756120090018E-2</v>
      </c>
      <c r="Q56" s="51">
        <v>0.13509518168712678</v>
      </c>
      <c r="R56" s="51">
        <v>0.18212037994344812</v>
      </c>
      <c r="S56" s="51">
        <v>0.25384039276608283</v>
      </c>
      <c r="T56" s="51">
        <v>0.32804767212853825</v>
      </c>
      <c r="U56" s="51">
        <v>0.394913593952677</v>
      </c>
      <c r="V56" s="51">
        <v>0.44337139925788466</v>
      </c>
      <c r="W56" s="51">
        <v>0.52854925607334069</v>
      </c>
      <c r="X56" s="51">
        <v>0.59781888191322374</v>
      </c>
      <c r="Y56" s="51">
        <v>0.68244803454982472</v>
      </c>
      <c r="Z56" s="51">
        <v>0.89061243867557072</v>
      </c>
    </row>
    <row r="57" spans="1:26" ht="15.75">
      <c r="A57" s="34" t="s">
        <v>160</v>
      </c>
      <c r="B57" s="35">
        <v>38886498074</v>
      </c>
      <c r="C57" s="36">
        <v>0.23022893953686488</v>
      </c>
      <c r="D57" s="36">
        <v>0.26390482929828296</v>
      </c>
      <c r="E57" s="36">
        <v>0.28927292869926746</v>
      </c>
      <c r="F57" s="36">
        <v>0.34988642733193009</v>
      </c>
      <c r="G57" s="36">
        <v>0.43783110327558894</v>
      </c>
      <c r="H57" s="36">
        <v>0.46516215626275276</v>
      </c>
      <c r="I57" s="36">
        <v>0.51973631772145568</v>
      </c>
      <c r="J57" s="36">
        <v>0.59389249554564905</v>
      </c>
      <c r="K57" s="36">
        <v>0.62787012188366231</v>
      </c>
      <c r="L57" s="36">
        <v>0.72340207922428823</v>
      </c>
      <c r="M57" s="36">
        <v>0.83379805548844177</v>
      </c>
      <c r="N57" s="36">
        <v>0.92989001635224366</v>
      </c>
      <c r="O57" s="51">
        <v>1.7328052226785018E-2</v>
      </c>
      <c r="P57" s="51">
        <v>5.1222883384440525E-2</v>
      </c>
      <c r="Q57" s="51">
        <v>0.10231097622302594</v>
      </c>
      <c r="R57" s="51">
        <v>0.15230166565541864</v>
      </c>
      <c r="S57" s="51">
        <v>0.21745838428326947</v>
      </c>
      <c r="T57" s="51">
        <v>0.26888706114500371</v>
      </c>
      <c r="U57" s="51">
        <v>0.33420295772733499</v>
      </c>
      <c r="V57" s="51">
        <v>0.3831905979495332</v>
      </c>
      <c r="W57" s="51">
        <v>0.44336807182197352</v>
      </c>
      <c r="X57" s="51">
        <v>0.49600617390094515</v>
      </c>
      <c r="Y57" s="51">
        <v>0.61701149006588862</v>
      </c>
      <c r="Z57" s="51">
        <v>0.8762952640663807</v>
      </c>
    </row>
    <row r="59" spans="1:26" ht="15.75">
      <c r="C59" s="138" t="s">
        <v>115</v>
      </c>
      <c r="D59" s="139"/>
      <c r="E59" s="139"/>
      <c r="F59" s="139"/>
      <c r="G59" s="139"/>
      <c r="H59" s="139"/>
      <c r="I59" s="139"/>
      <c r="J59" s="139"/>
      <c r="K59" s="139"/>
      <c r="L59" s="139"/>
    </row>
    <row r="60" spans="1:26" ht="47.25">
      <c r="C60" s="56">
        <v>20.239999999999998</v>
      </c>
      <c r="D60" s="57" t="s">
        <v>165</v>
      </c>
      <c r="E60" s="58" t="s">
        <v>173</v>
      </c>
      <c r="F60" s="58" t="s">
        <v>174</v>
      </c>
      <c r="G60" s="59">
        <v>2023</v>
      </c>
      <c r="H60" s="58" t="s">
        <v>175</v>
      </c>
      <c r="I60" s="58" t="s">
        <v>176</v>
      </c>
      <c r="J60" s="72" t="s">
        <v>168</v>
      </c>
      <c r="K60" s="58" t="s">
        <v>177</v>
      </c>
      <c r="L60" s="58" t="s">
        <v>178</v>
      </c>
    </row>
    <row r="61" spans="1:26" ht="15.75">
      <c r="C61" s="60">
        <v>2024</v>
      </c>
      <c r="D61" s="61" t="str">
        <f t="array" ref="D61:D72">TRANSPOSE(C3:N3)</f>
        <v>Enero</v>
      </c>
      <c r="E61" s="63">
        <f t="array" ref="E61:E72">TRANSPOSE(C8:N8)</f>
        <v>0.10531605990777475</v>
      </c>
      <c r="F61" s="63">
        <f t="array" ref="F61:F72">TRANSPOSE(O8:Z8)</f>
        <v>5.9853394464289007E-2</v>
      </c>
      <c r="G61" s="64">
        <v>2023</v>
      </c>
      <c r="H61" s="36">
        <f t="array" ref="H61:H72">TRANSPOSE(C36:N36)</f>
        <v>9.0275148649815812E-2</v>
      </c>
      <c r="I61" s="36">
        <f t="array" ref="I61:I72">TRANSPOSE(O36:Z36)</f>
        <v>5.5902068933198205E-2</v>
      </c>
      <c r="J61" s="69" t="s">
        <v>168</v>
      </c>
      <c r="K61" s="36" t="e">
        <f>'BASE OBL-COM'!P4</f>
        <v>#DIV/0!</v>
      </c>
      <c r="L61" s="36" t="e">
        <f>'BASE OBL-COM'!Q4</f>
        <v>#DIV/0!</v>
      </c>
      <c r="M61" s="73"/>
    </row>
    <row r="62" spans="1:26" ht="15.75">
      <c r="C62" s="60">
        <v>2024</v>
      </c>
      <c r="D62" s="61" t="str">
        <v>Febrero</v>
      </c>
      <c r="E62" s="63">
        <v>0.16572207612721124</v>
      </c>
      <c r="F62" s="63">
        <v>0.10593365474774173</v>
      </c>
      <c r="G62" s="64">
        <v>2023</v>
      </c>
      <c r="H62" s="36">
        <v>0.17800052707769795</v>
      </c>
      <c r="I62" s="36">
        <v>0.11480055497175475</v>
      </c>
      <c r="J62" s="69" t="s">
        <v>168</v>
      </c>
      <c r="K62" s="36" t="e">
        <f>'BASE OBL-COM'!P5</f>
        <v>#DIV/0!</v>
      </c>
      <c r="L62" s="36" t="e">
        <f>'BASE OBL-COM'!Q5</f>
        <v>#DIV/0!</v>
      </c>
    </row>
    <row r="63" spans="1:26" ht="15.75">
      <c r="C63" s="60">
        <v>2024</v>
      </c>
      <c r="D63" s="61" t="str">
        <v>Marzo</v>
      </c>
      <c r="E63" s="63">
        <v>0.22259353586932187</v>
      </c>
      <c r="F63" s="63">
        <v>0.14798747188446645</v>
      </c>
      <c r="G63" s="64">
        <v>2023</v>
      </c>
      <c r="H63" s="36">
        <v>0.24474423625404679</v>
      </c>
      <c r="I63" s="36">
        <v>0.19229368213256598</v>
      </c>
      <c r="J63" s="69" t="s">
        <v>168</v>
      </c>
      <c r="K63" s="36" t="e">
        <f>'BASE OBL-COM'!P6</f>
        <v>#DIV/0!</v>
      </c>
      <c r="L63" s="36" t="e">
        <f>'BASE OBL-COM'!Q6</f>
        <v>#DIV/0!</v>
      </c>
    </row>
    <row r="64" spans="1:26" ht="15.75">
      <c r="C64" s="60">
        <v>2024</v>
      </c>
      <c r="D64" s="61" t="str">
        <v>Abril</v>
      </c>
      <c r="E64" s="63">
        <v>0.2765322035511249</v>
      </c>
      <c r="F64" s="63">
        <v>0.23277774127728051</v>
      </c>
      <c r="G64" s="64">
        <v>2023</v>
      </c>
      <c r="H64" s="36">
        <v>0.30003003205135287</v>
      </c>
      <c r="I64" s="36">
        <v>0.26276938079894652</v>
      </c>
      <c r="J64" s="69" t="s">
        <v>168</v>
      </c>
      <c r="K64" s="36" t="e">
        <f>'BASE OBL-COM'!P7</f>
        <v>#DIV/0!</v>
      </c>
      <c r="L64" s="36" t="e">
        <f>'BASE OBL-COM'!Q7</f>
        <v>#DIV/0!</v>
      </c>
    </row>
    <row r="65" spans="3:14" ht="15.75">
      <c r="C65" s="60">
        <v>2024</v>
      </c>
      <c r="D65" s="61" t="str">
        <v>Mayo</v>
      </c>
      <c r="E65" s="63">
        <v>0.36958868223816144</v>
      </c>
      <c r="F65" s="63">
        <v>0.31280869576839387</v>
      </c>
      <c r="G65" s="64">
        <v>2023</v>
      </c>
      <c r="H65" s="36">
        <v>0.39570067208575865</v>
      </c>
      <c r="I65" s="36">
        <v>0.34537509345020401</v>
      </c>
      <c r="J65" s="69" t="s">
        <v>168</v>
      </c>
      <c r="K65" s="36" t="e">
        <f>'BASE OBL-COM'!P8</f>
        <v>#DIV/0!</v>
      </c>
      <c r="L65" s="36" t="e">
        <f>'BASE OBL-COM'!Q8</f>
        <v>#DIV/0!</v>
      </c>
    </row>
    <row r="66" spans="3:14" ht="15.75">
      <c r="C66" s="60">
        <v>2024</v>
      </c>
      <c r="D66" s="61" t="str">
        <v>Junio</v>
      </c>
      <c r="E66" s="63">
        <v>0.45843327050687027</v>
      </c>
      <c r="F66" s="63">
        <v>0.41151249636678949</v>
      </c>
      <c r="G66" s="64">
        <v>2023</v>
      </c>
      <c r="H66" s="36">
        <v>0.50525891065626993</v>
      </c>
      <c r="I66" s="36">
        <v>0.47590023452739305</v>
      </c>
      <c r="J66" s="69" t="s">
        <v>168</v>
      </c>
      <c r="K66" s="36" t="e">
        <f>'BASE OBL-COM'!P9</f>
        <v>#DIV/0!</v>
      </c>
      <c r="L66" s="36" t="e">
        <f>'BASE OBL-COM'!Q9</f>
        <v>#DIV/0!</v>
      </c>
    </row>
    <row r="67" spans="3:14" ht="15.75">
      <c r="C67" s="60">
        <v>2024</v>
      </c>
      <c r="D67" s="61" t="str">
        <v>Julio</v>
      </c>
      <c r="E67" s="63">
        <v>0.51926832866319339</v>
      </c>
      <c r="F67" s="63">
        <v>0.47189411211263521</v>
      </c>
      <c r="G67" s="64">
        <v>2023</v>
      </c>
      <c r="H67" s="36">
        <v>0.57856270638312857</v>
      </c>
      <c r="I67" s="36">
        <v>0.55233431148918144</v>
      </c>
      <c r="J67" s="69" t="s">
        <v>168</v>
      </c>
      <c r="K67" s="36" t="e">
        <f>'BASE OBL-COM'!P10</f>
        <v>#DIV/0!</v>
      </c>
      <c r="L67" s="36" t="e">
        <f>'BASE OBL-COM'!Q10</f>
        <v>#DIV/0!</v>
      </c>
    </row>
    <row r="68" spans="3:14" ht="15.75">
      <c r="C68" s="60">
        <v>2024</v>
      </c>
      <c r="D68" s="61" t="str">
        <v>Agosto</v>
      </c>
      <c r="E68" s="63">
        <v>0.57988939263451433</v>
      </c>
      <c r="F68" s="63">
        <v>0.53093331522618414</v>
      </c>
      <c r="G68" s="64">
        <v>2023</v>
      </c>
      <c r="H68" s="36">
        <v>0.64702593917824724</v>
      </c>
      <c r="I68" s="36">
        <v>0.6318813462095485</v>
      </c>
      <c r="J68" s="69" t="s">
        <v>168</v>
      </c>
      <c r="K68" s="36" t="e">
        <f>'BASE OBL-COM'!P11</f>
        <v>#DIV/0!</v>
      </c>
      <c r="L68" s="36" t="e">
        <f>'BASE OBL-COM'!Q11</f>
        <v>#DIV/0!</v>
      </c>
    </row>
    <row r="69" spans="3:14" ht="15.75">
      <c r="C69" s="60">
        <v>2024</v>
      </c>
      <c r="D69" s="61" t="str">
        <v>Septiembre</v>
      </c>
      <c r="E69" s="63">
        <v>0.65246583074486475</v>
      </c>
      <c r="F69" s="63">
        <v>0.61321078339112012</v>
      </c>
      <c r="G69" s="64">
        <v>2023</v>
      </c>
      <c r="H69" s="36">
        <v>0.71328887341452485</v>
      </c>
      <c r="I69" s="36">
        <v>0.69355820824363612</v>
      </c>
      <c r="J69" s="69" t="s">
        <v>168</v>
      </c>
      <c r="K69" s="36" t="e">
        <f>'BASE OBL-COM'!P12</f>
        <v>#DIV/0!</v>
      </c>
      <c r="L69" s="36" t="e">
        <f>'BASE OBL-COM'!Q12</f>
        <v>#DIV/0!</v>
      </c>
    </row>
    <row r="70" spans="3:14" ht="15.75">
      <c r="C70" s="60">
        <v>2024</v>
      </c>
      <c r="D70" s="61" t="str">
        <v>Octubre</v>
      </c>
      <c r="E70" s="63">
        <v>0.70673522158978241</v>
      </c>
      <c r="F70" s="63">
        <v>0.67295252628812141</v>
      </c>
      <c r="G70" s="64">
        <v>2023</v>
      </c>
      <c r="H70" s="36">
        <v>0.77168147244229812</v>
      </c>
      <c r="I70" s="36">
        <v>0.7536127647547336</v>
      </c>
      <c r="J70" s="69" t="s">
        <v>168</v>
      </c>
      <c r="K70" s="36" t="e">
        <f>'BASE OBL-COM'!P13</f>
        <v>#DIV/0!</v>
      </c>
      <c r="L70" s="36" t="e">
        <f>'BASE OBL-COM'!Q13</f>
        <v>#DIV/0!</v>
      </c>
    </row>
    <row r="71" spans="3:14" ht="15.75">
      <c r="C71" s="60">
        <v>2024</v>
      </c>
      <c r="D71" s="61" t="str">
        <v>Noviembre</v>
      </c>
      <c r="E71" s="63">
        <v>0.83419243679080846</v>
      </c>
      <c r="F71" s="63">
        <v>0.77754905926655749</v>
      </c>
      <c r="G71" s="64">
        <v>2023</v>
      </c>
      <c r="H71" s="36">
        <v>0.84941027160532812</v>
      </c>
      <c r="I71" s="36">
        <v>0.820729791050268</v>
      </c>
      <c r="J71" s="69" t="s">
        <v>168</v>
      </c>
      <c r="K71" s="36" t="e">
        <f>'BASE OBL-COM'!P14</f>
        <v>#DIV/0!</v>
      </c>
      <c r="L71" s="36" t="e">
        <f>'BASE OBL-COM'!Q14</f>
        <v>#DIV/0!</v>
      </c>
    </row>
    <row r="72" spans="3:14" ht="15.75">
      <c r="C72" s="60">
        <v>2024</v>
      </c>
      <c r="D72" s="62" t="str">
        <v>Diciembre</v>
      </c>
      <c r="E72" s="63">
        <v>0.93915650765187975</v>
      </c>
      <c r="F72" s="63">
        <v>0.92735269420503719</v>
      </c>
      <c r="G72" s="64">
        <v>2023</v>
      </c>
      <c r="H72" s="36">
        <v>0.95710964238292495</v>
      </c>
      <c r="I72" s="36">
        <v>0.95349791475220791</v>
      </c>
      <c r="J72" s="69" t="s">
        <v>168</v>
      </c>
      <c r="K72" s="36" t="e">
        <f>'BASE OBL-COM'!P15</f>
        <v>#DIV/0!</v>
      </c>
      <c r="L72" s="36" t="e">
        <f>'BASE OBL-COM'!Q15</f>
        <v>#DIV/0!</v>
      </c>
    </row>
    <row r="73" spans="3:14" ht="15.75">
      <c r="C73" s="66"/>
      <c r="D73" s="74"/>
      <c r="E73" s="67"/>
      <c r="F73" s="75"/>
      <c r="G73" s="68"/>
      <c r="H73" s="67"/>
      <c r="I73" s="75"/>
      <c r="J73" s="74"/>
      <c r="K73" s="67"/>
      <c r="L73" s="75"/>
    </row>
    <row r="74" spans="3:14" ht="15.75">
      <c r="C74" s="138" t="s">
        <v>166</v>
      </c>
      <c r="D74" s="139"/>
      <c r="E74" s="139"/>
      <c r="F74" s="139"/>
      <c r="G74" s="139"/>
      <c r="H74" s="139"/>
      <c r="I74" s="139"/>
      <c r="J74" s="139"/>
      <c r="K74" s="139"/>
      <c r="L74" s="139"/>
    </row>
    <row r="75" spans="3:14" ht="47.25">
      <c r="C75" s="56">
        <v>20.239999999999998</v>
      </c>
      <c r="D75" s="57" t="s">
        <v>165</v>
      </c>
      <c r="E75" s="58" t="s">
        <v>173</v>
      </c>
      <c r="F75" s="58" t="s">
        <v>174</v>
      </c>
      <c r="G75" s="59">
        <v>2023</v>
      </c>
      <c r="H75" s="58" t="s">
        <v>175</v>
      </c>
      <c r="I75" s="58" t="s">
        <v>176</v>
      </c>
      <c r="J75" s="72" t="s">
        <v>168</v>
      </c>
      <c r="K75" s="58" t="s">
        <v>177</v>
      </c>
      <c r="L75" s="58" t="s">
        <v>178</v>
      </c>
    </row>
    <row r="76" spans="3:14" ht="15.75">
      <c r="C76" s="60">
        <v>2024</v>
      </c>
      <c r="D76" s="61" t="str">
        <f t="array" ref="D76:D87">TRANSPOSE(C12:N12)</f>
        <v>Enero</v>
      </c>
      <c r="E76" s="65">
        <f t="array" ref="E76:E87">TRANSPOSE(C17:N17)</f>
        <v>9.5058549141372156E-2</v>
      </c>
      <c r="F76" s="65">
        <f t="array" ref="F76:F87">TRANSPOSE(O17:Z17)</f>
        <v>3.4060407094305403E-3</v>
      </c>
      <c r="G76" s="64">
        <v>2023</v>
      </c>
      <c r="H76" s="65">
        <f t="array" ref="H76:H87">TRANSPOSE(C45:N45)</f>
        <v>0.20480606029935816</v>
      </c>
      <c r="I76" s="65">
        <f t="array" ref="I76:I87">TRANSPOSE(O45:Z45)</f>
        <v>3.684368937956005E-4</v>
      </c>
      <c r="J76" s="69" t="s">
        <v>168</v>
      </c>
      <c r="K76" s="77" t="e">
        <f>'BASE OBL-COM'!P23</f>
        <v>#DIV/0!</v>
      </c>
      <c r="L76" s="77" t="e">
        <f>'BASE OBL-COM'!Q23</f>
        <v>#DIV/0!</v>
      </c>
      <c r="M76" s="70"/>
      <c r="N76" s="13"/>
    </row>
    <row r="77" spans="3:14" ht="15.75">
      <c r="C77" s="60">
        <v>2024</v>
      </c>
      <c r="D77" s="61" t="str">
        <v>Febrero</v>
      </c>
      <c r="E77" s="65">
        <v>0.1314198187612155</v>
      </c>
      <c r="F77" s="65">
        <v>2.8734948154449633E-2</v>
      </c>
      <c r="G77" s="64">
        <v>2023</v>
      </c>
      <c r="H77" s="65">
        <v>0.3722950290298368</v>
      </c>
      <c r="I77" s="65">
        <v>2.9010416677610399E-2</v>
      </c>
      <c r="J77" s="69" t="s">
        <v>168</v>
      </c>
      <c r="K77" s="77" t="e">
        <f>'BASE OBL-COM'!P24</f>
        <v>#DIV/0!</v>
      </c>
      <c r="L77" s="77" t="e">
        <f>'BASE OBL-COM'!Q24</f>
        <v>#DIV/0!</v>
      </c>
      <c r="M77" s="70"/>
      <c r="N77" s="13"/>
    </row>
    <row r="78" spans="3:14" ht="15.75">
      <c r="C78" s="60">
        <v>2024</v>
      </c>
      <c r="D78" s="61" t="str">
        <v>Marzo</v>
      </c>
      <c r="E78" s="65">
        <v>0.17774690281050134</v>
      </c>
      <c r="F78" s="65">
        <v>4.3807197142930181E-2</v>
      </c>
      <c r="G78" s="64">
        <v>2023</v>
      </c>
      <c r="H78" s="65">
        <v>0.43087260599630939</v>
      </c>
      <c r="I78" s="65">
        <v>8.8961100909675198E-2</v>
      </c>
      <c r="J78" s="69" t="s">
        <v>168</v>
      </c>
      <c r="K78" s="77" t="e">
        <f>'BASE OBL-COM'!P25</f>
        <v>#DIV/0!</v>
      </c>
      <c r="L78" s="77" t="e">
        <f>'BASE OBL-COM'!Q25</f>
        <v>#DIV/0!</v>
      </c>
      <c r="M78" s="70"/>
      <c r="N78" s="13"/>
    </row>
    <row r="79" spans="3:14" ht="15.75">
      <c r="C79" s="60">
        <v>2024</v>
      </c>
      <c r="D79" s="61" t="str">
        <v>Abril</v>
      </c>
      <c r="E79" s="65">
        <v>0.19911921992080092</v>
      </c>
      <c r="F79" s="65">
        <v>6.9034136436672375E-2</v>
      </c>
      <c r="G79" s="64">
        <v>2023</v>
      </c>
      <c r="H79" s="65">
        <v>0.45005344601533864</v>
      </c>
      <c r="I79" s="65">
        <v>0.12297124822200442</v>
      </c>
      <c r="J79" s="69" t="s">
        <v>168</v>
      </c>
      <c r="K79" s="77" t="e">
        <f>'BASE OBL-COM'!P26</f>
        <v>#DIV/0!</v>
      </c>
      <c r="L79" s="77" t="e">
        <f>'BASE OBL-COM'!Q26</f>
        <v>#DIV/0!</v>
      </c>
      <c r="M79" s="70"/>
      <c r="N79" s="13"/>
    </row>
    <row r="80" spans="3:14" ht="15.75">
      <c r="C80" s="60">
        <v>2024</v>
      </c>
      <c r="D80" s="61" t="str">
        <v>Mayo</v>
      </c>
      <c r="E80" s="65">
        <v>0.3043270708732283</v>
      </c>
      <c r="F80" s="65">
        <v>9.4363458448057033E-2</v>
      </c>
      <c r="G80" s="64">
        <v>2023</v>
      </c>
      <c r="H80" s="65">
        <v>0.49697082303058832</v>
      </c>
      <c r="I80" s="65">
        <v>0.17883381727428049</v>
      </c>
      <c r="J80" s="69" t="s">
        <v>168</v>
      </c>
      <c r="K80" s="77" t="e">
        <f>'BASE OBL-COM'!P27</f>
        <v>#DIV/0!</v>
      </c>
      <c r="L80" s="77" t="e">
        <f>'BASE OBL-COM'!Q27</f>
        <v>#DIV/0!</v>
      </c>
      <c r="M80" s="70"/>
      <c r="N80" s="13"/>
    </row>
    <row r="81" spans="3:14" ht="15.75">
      <c r="C81" s="60">
        <v>2024</v>
      </c>
      <c r="D81" s="61" t="str">
        <v>Junio</v>
      </c>
      <c r="E81" s="65">
        <v>0.43798438397346862</v>
      </c>
      <c r="F81" s="65">
        <v>0.12212126642854908</v>
      </c>
      <c r="G81" s="64">
        <v>2023</v>
      </c>
      <c r="H81" s="65">
        <v>0.54213576578540179</v>
      </c>
      <c r="I81" s="65">
        <v>0.23198076514570581</v>
      </c>
      <c r="J81" s="69" t="s">
        <v>168</v>
      </c>
      <c r="K81" s="77" t="e">
        <f>'BASE OBL-COM'!P28</f>
        <v>#DIV/0!</v>
      </c>
      <c r="L81" s="77" t="e">
        <f>'BASE OBL-COM'!Q28</f>
        <v>#DIV/0!</v>
      </c>
      <c r="M81" s="70"/>
      <c r="N81" s="13"/>
    </row>
    <row r="82" spans="3:14" ht="15.75">
      <c r="C82" s="60">
        <v>2024</v>
      </c>
      <c r="D82" s="61" t="str">
        <v>Julio</v>
      </c>
      <c r="E82" s="65">
        <v>0.55537548710379592</v>
      </c>
      <c r="F82" s="65">
        <v>0.1728115950078036</v>
      </c>
      <c r="G82" s="64">
        <v>2023</v>
      </c>
      <c r="H82" s="65">
        <v>0.5896016887255755</v>
      </c>
      <c r="I82" s="65">
        <v>0.28329629161287961</v>
      </c>
      <c r="J82" s="69" t="s">
        <v>168</v>
      </c>
      <c r="K82" s="77" t="e">
        <f>'BASE OBL-COM'!P29</f>
        <v>#DIV/0!</v>
      </c>
      <c r="L82" s="77" t="e">
        <f>'BASE OBL-COM'!Q29</f>
        <v>#DIV/0!</v>
      </c>
      <c r="M82" s="70"/>
      <c r="N82" s="13"/>
    </row>
    <row r="83" spans="3:14" ht="15.75">
      <c r="C83" s="60">
        <v>2024</v>
      </c>
      <c r="D83" s="61" t="str">
        <v>Agosto</v>
      </c>
      <c r="E83" s="65">
        <v>0.58586816218526017</v>
      </c>
      <c r="F83" s="65">
        <v>0.2313847589081213</v>
      </c>
      <c r="G83" s="64">
        <v>2023</v>
      </c>
      <c r="H83" s="65">
        <v>0.62259962351166642</v>
      </c>
      <c r="I83" s="65">
        <v>0.34405906675742615</v>
      </c>
      <c r="J83" s="69" t="s">
        <v>168</v>
      </c>
      <c r="K83" s="77" t="e">
        <f>'BASE OBL-COM'!P30</f>
        <v>#DIV/0!</v>
      </c>
      <c r="L83" s="77" t="e">
        <f>'BASE OBL-COM'!Q30</f>
        <v>#DIV/0!</v>
      </c>
      <c r="M83" s="70"/>
      <c r="N83" s="13"/>
    </row>
    <row r="84" spans="3:14" ht="15.75">
      <c r="C84" s="60">
        <v>2024</v>
      </c>
      <c r="D84" s="61" t="str">
        <v>Septiembre</v>
      </c>
      <c r="E84" s="65">
        <v>0.6582735583134085</v>
      </c>
      <c r="F84" s="65">
        <v>0.3150552727351722</v>
      </c>
      <c r="G84" s="64">
        <v>2023</v>
      </c>
      <c r="H84" s="65">
        <v>0.67014798952666821</v>
      </c>
      <c r="I84" s="65">
        <v>0.40094609063481595</v>
      </c>
      <c r="J84" s="69" t="s">
        <v>168</v>
      </c>
      <c r="K84" s="77" t="e">
        <f>'BASE OBL-COM'!P31</f>
        <v>#DIV/0!</v>
      </c>
      <c r="L84" s="77" t="e">
        <f>'BASE OBL-COM'!Q31</f>
        <v>#DIV/0!</v>
      </c>
      <c r="M84" s="70"/>
      <c r="N84" s="13"/>
    </row>
    <row r="85" spans="3:14" ht="15.75">
      <c r="C85" s="60">
        <v>2024</v>
      </c>
      <c r="D85" s="61" t="str">
        <v>Octubre</v>
      </c>
      <c r="E85" s="65">
        <v>0.71639593466574825</v>
      </c>
      <c r="F85" s="65">
        <v>0.37088758913677011</v>
      </c>
      <c r="G85" s="64">
        <v>2023</v>
      </c>
      <c r="H85" s="65">
        <v>0.70819273582047593</v>
      </c>
      <c r="I85" s="65">
        <v>0.47415483126564018</v>
      </c>
      <c r="J85" s="69" t="s">
        <v>168</v>
      </c>
      <c r="K85" s="77" t="e">
        <f>'BASE OBL-COM'!P32</f>
        <v>#DIV/0!</v>
      </c>
      <c r="L85" s="77" t="e">
        <f>'BASE OBL-COM'!Q32</f>
        <v>#DIV/0!</v>
      </c>
      <c r="M85" s="70"/>
      <c r="N85" s="13"/>
    </row>
    <row r="86" spans="3:14" ht="15.75">
      <c r="C86" s="60">
        <v>2024</v>
      </c>
      <c r="D86" s="61" t="str">
        <v>Noviembre</v>
      </c>
      <c r="E86" s="65">
        <v>0.82986610048951881</v>
      </c>
      <c r="F86" s="65">
        <v>0.46093637105438945</v>
      </c>
      <c r="G86" s="64">
        <v>2023</v>
      </c>
      <c r="H86" s="65">
        <v>0.81964269870281659</v>
      </c>
      <c r="I86" s="65">
        <v>0.566210617319024</v>
      </c>
      <c r="J86" s="69" t="s">
        <v>168</v>
      </c>
      <c r="K86" s="77" t="e">
        <f>'BASE OBL-COM'!P33</f>
        <v>#DIV/0!</v>
      </c>
      <c r="L86" s="77" t="e">
        <f>'BASE OBL-COM'!Q33</f>
        <v>#DIV/0!</v>
      </c>
      <c r="M86" s="70"/>
      <c r="N86" s="13"/>
    </row>
    <row r="87" spans="3:14" ht="15.75">
      <c r="C87" s="60">
        <v>2024</v>
      </c>
      <c r="D87" s="62" t="str">
        <v>Diciembre</v>
      </c>
      <c r="E87" s="65">
        <v>0.91504284745184405</v>
      </c>
      <c r="F87" s="65">
        <v>0.87774693942951942</v>
      </c>
      <c r="G87" s="64">
        <v>2023</v>
      </c>
      <c r="H87" s="65">
        <v>0.92587363970112313</v>
      </c>
      <c r="I87" s="65">
        <v>0.86989530439212881</v>
      </c>
      <c r="J87" s="69" t="s">
        <v>168</v>
      </c>
      <c r="K87" s="77" t="e">
        <f>'BASE OBL-COM'!P34</f>
        <v>#DIV/0!</v>
      </c>
      <c r="L87" s="77" t="e">
        <f>'BASE OBL-COM'!Q34</f>
        <v>#DIV/0!</v>
      </c>
      <c r="M87" s="70"/>
      <c r="N87" s="13"/>
    </row>
    <row r="88" spans="3:14" ht="15.75">
      <c r="C88" s="60">
        <v>2024</v>
      </c>
      <c r="D88" s="69" t="s">
        <v>3</v>
      </c>
      <c r="E88" s="65">
        <f>+Ejecucion!C11/Ejecucion!B11</f>
        <v>0.1745230448622169</v>
      </c>
      <c r="F88" s="65">
        <f>+Ejecucion!D11/Ejecucion!B11</f>
        <v>0.16987472707896673</v>
      </c>
      <c r="G88" s="64"/>
      <c r="H88" s="65"/>
      <c r="I88" s="65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37" t="s">
        <v>163</v>
      </c>
      <c r="D90" s="137"/>
      <c r="E90" s="137"/>
      <c r="F90" s="137"/>
      <c r="G90" s="137"/>
      <c r="H90" s="137"/>
      <c r="I90" s="137"/>
    </row>
    <row r="91" spans="3:14" ht="47.25">
      <c r="C91" s="56">
        <v>20.239999999999998</v>
      </c>
      <c r="D91" s="57" t="s">
        <v>165</v>
      </c>
      <c r="E91" s="58" t="s">
        <v>173</v>
      </c>
      <c r="F91" s="58" t="s">
        <v>174</v>
      </c>
      <c r="G91" s="59">
        <v>2023</v>
      </c>
      <c r="H91" s="58" t="s">
        <v>175</v>
      </c>
      <c r="I91" s="58" t="s">
        <v>176</v>
      </c>
      <c r="J91" s="72" t="s">
        <v>168</v>
      </c>
      <c r="K91" s="58" t="s">
        <v>177</v>
      </c>
      <c r="L91" s="58" t="s">
        <v>178</v>
      </c>
    </row>
    <row r="92" spans="3:14" ht="15.75">
      <c r="C92" s="60">
        <v>2024</v>
      </c>
      <c r="D92" s="62" t="str">
        <f t="array" ref="D92:D103">TRANSPOSE(C21:N21)</f>
        <v>Enero</v>
      </c>
      <c r="E92" s="65">
        <f t="array" ref="E92:E103">TRANSPOSE(C26:N26)</f>
        <v>0.10364654525830988</v>
      </c>
      <c r="F92" s="65">
        <f t="array" ref="F92:F103">TRANSPOSE(O26:Z26)</f>
        <v>5.0666011076310156E-2</v>
      </c>
      <c r="G92" s="64">
        <v>2023</v>
      </c>
      <c r="H92" s="65">
        <f t="array" ref="H92:H103">TRANSPOSE(C54:N54)</f>
        <v>0.10890060492221675</v>
      </c>
      <c r="I92" s="65">
        <f t="array" ref="I92:I103">TRANSPOSE(O54:Z54)</f>
        <v>4.6870976625450637E-2</v>
      </c>
      <c r="J92" s="69" t="s">
        <v>168</v>
      </c>
      <c r="K92" s="77" t="e">
        <f>'BASE OBL-COM'!G42</f>
        <v>#REF!</v>
      </c>
      <c r="L92" s="77" t="e">
        <f>'BASE OBL-COM'!H42</f>
        <v>#REF!</v>
      </c>
    </row>
    <row r="93" spans="3:14" ht="15.75">
      <c r="C93" s="60">
        <v>2024</v>
      </c>
      <c r="D93" s="62" t="str">
        <v>Febrero</v>
      </c>
      <c r="E93" s="65">
        <v>0.16013903337089072</v>
      </c>
      <c r="F93" s="65">
        <v>9.3368776726907701E-2</v>
      </c>
      <c r="G93" s="64">
        <v>2023</v>
      </c>
      <c r="H93" s="65">
        <v>0.20959744443351944</v>
      </c>
      <c r="I93" s="65">
        <v>0.1008490335319339</v>
      </c>
      <c r="J93" s="69" t="s">
        <v>168</v>
      </c>
      <c r="K93" s="77" t="e">
        <f>'BASE OBL-COM'!G43</f>
        <v>#REF!</v>
      </c>
      <c r="L93" s="77" t="e">
        <f>'BASE OBL-COM'!H43</f>
        <v>#REF!</v>
      </c>
    </row>
    <row r="94" spans="3:14" ht="15.75">
      <c r="C94" s="60">
        <v>2024</v>
      </c>
      <c r="D94" s="62" t="str">
        <v>Marzo</v>
      </c>
      <c r="E94" s="65">
        <v>0.21529428826666652</v>
      </c>
      <c r="F94" s="65">
        <v>0.13103106805246076</v>
      </c>
      <c r="G94" s="64">
        <v>2023</v>
      </c>
      <c r="H94" s="65">
        <v>0.27501314585895553</v>
      </c>
      <c r="I94" s="65">
        <v>0.17548934131870361</v>
      </c>
      <c r="J94" s="69" t="s">
        <v>168</v>
      </c>
      <c r="K94" s="77" t="e">
        <f>'BASE OBL-COM'!G44</f>
        <v>#REF!</v>
      </c>
      <c r="L94" s="77" t="e">
        <f>'BASE OBL-COM'!H44</f>
        <v>#REF!</v>
      </c>
    </row>
    <row r="95" spans="3:14" ht="15.75">
      <c r="C95" s="60">
        <v>2024</v>
      </c>
      <c r="D95" s="62" t="str">
        <v>Abril</v>
      </c>
      <c r="E95" s="65">
        <v>0.26393244975384611</v>
      </c>
      <c r="F95" s="65">
        <v>0.20612679708007992</v>
      </c>
      <c r="G95" s="64">
        <v>2023</v>
      </c>
      <c r="H95" s="65">
        <v>0.3244274152239654</v>
      </c>
      <c r="I95" s="65">
        <v>0.24003487211676097</v>
      </c>
      <c r="J95" s="69" t="s">
        <v>168</v>
      </c>
      <c r="K95" s="77" t="e">
        <f>'BASE OBL-COM'!G45</f>
        <v>#REF!</v>
      </c>
      <c r="L95" s="77" t="e">
        <f>'BASE OBL-COM'!H45</f>
        <v>#REF!</v>
      </c>
    </row>
    <row r="96" spans="3:14" ht="15.75">
      <c r="C96" s="60">
        <v>2024</v>
      </c>
      <c r="D96" s="62" t="str">
        <v>Mayo</v>
      </c>
      <c r="E96" s="65">
        <v>0.3589666883935817</v>
      </c>
      <c r="F96" s="65">
        <v>0.2772545021518823</v>
      </c>
      <c r="G96" s="64">
        <v>2023</v>
      </c>
      <c r="H96" s="65">
        <v>0.41216961257489082</v>
      </c>
      <c r="I96" s="65">
        <v>0.31829151215071899</v>
      </c>
      <c r="J96" s="69" t="s">
        <v>168</v>
      </c>
      <c r="K96" s="77" t="e">
        <f>'BASE OBL-COM'!G46</f>
        <v>#REF!</v>
      </c>
      <c r="L96" s="77" t="e">
        <f>'BASE OBL-COM'!H46</f>
        <v>#REF!</v>
      </c>
    </row>
    <row r="97" spans="3:12" ht="15.75">
      <c r="C97" s="60">
        <v>2024</v>
      </c>
      <c r="D97" s="62" t="str">
        <v>Junio</v>
      </c>
      <c r="E97" s="65">
        <v>0.45510500535460935</v>
      </c>
      <c r="F97" s="65">
        <v>0.36441111779538887</v>
      </c>
      <c r="G97" s="64">
        <v>2023</v>
      </c>
      <c r="H97" s="65">
        <v>0.511255966322543</v>
      </c>
      <c r="I97" s="65">
        <v>0.43623311457241087</v>
      </c>
      <c r="J97" s="69" t="s">
        <v>168</v>
      </c>
      <c r="K97" s="77" t="e">
        <f>'BASE OBL-COM'!G47</f>
        <v>#REF!</v>
      </c>
      <c r="L97" s="77" t="e">
        <f>'BASE OBL-COM'!H47</f>
        <v>#REF!</v>
      </c>
    </row>
    <row r="98" spans="3:12" ht="15.75">
      <c r="C98" s="60">
        <v>2024</v>
      </c>
      <c r="D98" s="62" t="str">
        <v>Julio</v>
      </c>
      <c r="E98" s="65">
        <v>0.52514513750502079</v>
      </c>
      <c r="F98" s="65">
        <v>0.42321537756615835</v>
      </c>
      <c r="G98" s="64">
        <v>2023</v>
      </c>
      <c r="H98" s="65">
        <v>0.58035790804484411</v>
      </c>
      <c r="I98" s="65">
        <v>0.50858231648059715</v>
      </c>
      <c r="J98" s="69" t="s">
        <v>168</v>
      </c>
      <c r="K98" s="77" t="e">
        <f>'BASE OBL-COM'!G48</f>
        <v>#REF!</v>
      </c>
      <c r="L98" s="77" t="e">
        <f>'BASE OBL-COM'!H48</f>
        <v>#REF!</v>
      </c>
    </row>
    <row r="99" spans="3:12" ht="15.75">
      <c r="C99" s="60">
        <v>2024</v>
      </c>
      <c r="D99" s="62" t="str">
        <v>Agosto</v>
      </c>
      <c r="E99" s="65">
        <v>0.58086249844722659</v>
      </c>
      <c r="F99" s="65">
        <v>0.4821787280375377</v>
      </c>
      <c r="G99" s="64">
        <v>2023</v>
      </c>
      <c r="H99" s="65">
        <v>0.64305363800827242</v>
      </c>
      <c r="I99" s="65">
        <v>0.58507458283930613</v>
      </c>
      <c r="J99" s="69" t="s">
        <v>168</v>
      </c>
      <c r="K99" s="77" t="e">
        <f>'BASE OBL-COM'!G49</f>
        <v>#REF!</v>
      </c>
      <c r="L99" s="77" t="e">
        <f>'BASE OBL-COM'!H49</f>
        <v>#REF!</v>
      </c>
    </row>
    <row r="100" spans="3:12" ht="15.75">
      <c r="C100" s="60">
        <v>2024</v>
      </c>
      <c r="D100" s="62" t="str">
        <v>Septiembre</v>
      </c>
      <c r="E100" s="65">
        <v>0.65341109772791706</v>
      </c>
      <c r="F100" s="65">
        <v>0.56468292861282521</v>
      </c>
      <c r="G100" s="64">
        <v>2023</v>
      </c>
      <c r="H100" s="65">
        <v>0.7062731373583524</v>
      </c>
      <c r="I100" s="65">
        <v>0.6459725030152127</v>
      </c>
      <c r="J100" s="69" t="s">
        <v>168</v>
      </c>
      <c r="K100" s="77" t="e">
        <f>'BASE OBL-COM'!G50</f>
        <v>#REF!</v>
      </c>
      <c r="L100" s="77" t="e">
        <f>'BASE OBL-COM'!H50</f>
        <v>#REF!</v>
      </c>
    </row>
    <row r="101" spans="3:12" ht="15.75">
      <c r="C101" s="60">
        <v>2024</v>
      </c>
      <c r="D101" s="62" t="str">
        <v>Octubre</v>
      </c>
      <c r="E101" s="65">
        <v>0.70830760131931969</v>
      </c>
      <c r="F101" s="65">
        <v>0.62378837241604834</v>
      </c>
      <c r="G101" s="64">
        <v>2023</v>
      </c>
      <c r="H101" s="65">
        <v>0.76135669050606303</v>
      </c>
      <c r="I101" s="65">
        <v>0.70816624341642698</v>
      </c>
      <c r="J101" s="69" t="s">
        <v>168</v>
      </c>
      <c r="K101" s="77" t="e">
        <f>'BASE OBL-COM'!G51</f>
        <v>#REF!</v>
      </c>
      <c r="L101" s="77" t="e">
        <f>'BASE OBL-COM'!H51</f>
        <v>#REF!</v>
      </c>
    </row>
    <row r="102" spans="3:12" ht="15.75">
      <c r="C102" s="60">
        <v>2024</v>
      </c>
      <c r="D102" s="62" t="str">
        <v>Noviembre</v>
      </c>
      <c r="E102" s="65">
        <v>0.83348828136772346</v>
      </c>
      <c r="F102" s="65">
        <v>0.72601711031574545</v>
      </c>
      <c r="G102" s="64">
        <v>2023</v>
      </c>
      <c r="H102" s="65">
        <v>0.84456935469088179</v>
      </c>
      <c r="I102" s="65">
        <v>0.77933890650614912</v>
      </c>
      <c r="J102" s="69" t="s">
        <v>168</v>
      </c>
      <c r="K102" s="77" t="e">
        <f>'BASE OBL-COM'!G52</f>
        <v>#REF!</v>
      </c>
      <c r="L102" s="77" t="e">
        <f>'BASE OBL-COM'!H52</f>
        <v>#REF!</v>
      </c>
    </row>
    <row r="103" spans="3:12" ht="15.75">
      <c r="C103" s="60">
        <v>2024</v>
      </c>
      <c r="D103" s="62" t="str">
        <v>Diciembre</v>
      </c>
      <c r="E103" s="65">
        <v>0.93523176315265499</v>
      </c>
      <c r="F103" s="65">
        <v>0.91927885093238382</v>
      </c>
      <c r="G103" s="64">
        <v>2023</v>
      </c>
      <c r="H103" s="65">
        <v>0.95202992378385587</v>
      </c>
      <c r="I103" s="65">
        <v>0.93990213749789797</v>
      </c>
      <c r="J103" s="69" t="s">
        <v>168</v>
      </c>
      <c r="K103" s="77" t="e">
        <f>'BASE OBL-COM'!G53</f>
        <v>#REF!</v>
      </c>
      <c r="L103" s="77" t="e">
        <f>'BASE OBL-COM'!H53</f>
        <v>#REF!</v>
      </c>
    </row>
    <row r="104" spans="3:12" ht="15.75">
      <c r="C104" s="60"/>
      <c r="D104" s="69"/>
      <c r="E104" s="71"/>
      <c r="F104" s="71"/>
      <c r="G104" s="21"/>
      <c r="H104" s="21"/>
      <c r="I104" s="21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2025-04-16T16:53:38Z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