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0" documentId="14_{4424B550-454B-424D-9062-250EA3B9E240}" xr6:coauthVersionLast="47" xr6:coauthVersionMax="47" xr10:uidLastSave="{00000000-0000-0000-0000-000000000000}"/>
  <workbookProtection workbookAlgorithmName="SHA-512" workbookHashValue="NN0AXWRnawMY0ylBXn//fv8xGVW3NvbD/Y/hkEmY3FJ+4/S2zQX8IC0LbZq8uR3KbpovFdJHpfICnOAJTkUeiQ==" workbookSaltValue="DKJnYRKhVEkMsV2BHBNA7w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Ejecucion!$A$1:$G$21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20" r:id="rId8"/>
    <pivotCache cacheId="25" r:id="rId9"/>
    <pivotCache cacheId="30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D10" i="2"/>
  <c r="C10" i="2"/>
  <c r="B10" i="2"/>
  <c r="H4" i="10"/>
  <c r="K4" i="10" s="1"/>
  <c r="H7" i="10" s="1"/>
  <c r="D9" i="2"/>
  <c r="C9" i="2"/>
  <c r="B9" i="2"/>
  <c r="D8" i="2"/>
  <c r="C8" i="2"/>
  <c r="B8" i="2"/>
  <c r="D7" i="2"/>
  <c r="C7" i="2"/>
  <c r="B7" i="2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B15" i="2"/>
  <c r="B16" i="2"/>
  <c r="C15" i="2"/>
  <c r="D15" i="2"/>
  <c r="D16" i="2"/>
  <c r="D17" i="2"/>
  <c r="B17" i="2"/>
  <c r="C16" i="2"/>
  <c r="C17" i="2"/>
  <c r="D14" i="2" l="1"/>
  <c r="D6" i="2"/>
  <c r="C6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52" i="32"/>
  <c r="H49" i="32"/>
  <c r="H44" i="32"/>
  <c r="G47" i="32"/>
  <c r="G51" i="32"/>
  <c r="G49" i="32"/>
  <c r="H50" i="32"/>
  <c r="G46" i="32"/>
  <c r="H42" i="32"/>
  <c r="H53" i="32"/>
  <c r="G48" i="32"/>
  <c r="H47" i="32"/>
  <c r="H48" i="32"/>
  <c r="H46" i="32"/>
  <c r="G44" i="32"/>
  <c r="G45" i="32"/>
  <c r="G43" i="32"/>
  <c r="G52" i="32"/>
  <c r="G50" i="32"/>
  <c r="H43" i="32"/>
  <c r="G42" i="32"/>
  <c r="H51" i="32"/>
  <c r="H45" i="32"/>
  <c r="G53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D28" i="32"/>
  <c r="D29" i="32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D12" i="32"/>
  <c r="D13" i="32"/>
  <c r="D14" i="32"/>
  <c r="D15" i="32"/>
  <c r="P15" i="32" s="1"/>
  <c r="K72" i="11" s="1"/>
  <c r="P14" i="32" l="1"/>
  <c r="K71" i="11" s="1"/>
  <c r="P29" i="32"/>
  <c r="K82" i="11" s="1"/>
  <c r="P13" i="32"/>
  <c r="K70" i="11" s="1"/>
  <c r="P28" i="32"/>
  <c r="K81" i="11" s="1"/>
  <c r="P12" i="32"/>
  <c r="K69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0" i="11"/>
  <c r="E81" i="11"/>
  <c r="E82" i="11"/>
  <c r="E83" i="11"/>
  <c r="E84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H102" i="11"/>
  <c r="E86" i="11"/>
  <c r="H101" i="11"/>
  <c r="E85" i="11"/>
  <c r="H100" i="1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3" i="11" l="1"/>
  <c r="F96" i="11"/>
  <c r="F101" i="11"/>
  <c r="F102" i="11"/>
  <c r="F98" i="11"/>
  <c r="F97" i="11"/>
  <c r="F93" i="11"/>
  <c r="F92" i="11"/>
  <c r="F94" i="11"/>
  <c r="F95" i="11"/>
  <c r="F100" i="11"/>
  <c r="E92" i="11"/>
  <c r="E103" i="11"/>
  <c r="E94" i="11"/>
  <c r="E101" i="11"/>
  <c r="E100" i="11"/>
  <c r="E102" i="11"/>
  <c r="E93" i="11"/>
  <c r="E97" i="11"/>
  <c r="E95" i="11"/>
  <c r="E99" i="11"/>
  <c r="E96" i="11"/>
  <c r="F17" i="2" l="1"/>
  <c r="G17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8" i="2"/>
  <c r="C18" i="2"/>
  <c r="B18" i="2"/>
  <c r="E17" i="2"/>
  <c r="G16" i="2"/>
  <c r="F16" i="2"/>
  <c r="E16" i="2"/>
  <c r="G15" i="2"/>
  <c r="F15" i="2"/>
  <c r="E15" i="2"/>
  <c r="C14" i="2"/>
  <c r="B14" i="2"/>
  <c r="G9" i="2"/>
  <c r="F9" i="2"/>
  <c r="E9" i="2"/>
  <c r="G8" i="2"/>
  <c r="F8" i="2"/>
  <c r="E8" i="2"/>
  <c r="G7" i="2" l="1"/>
  <c r="G6" i="2" s="1"/>
  <c r="F7" i="2"/>
  <c r="F6" i="2" s="1"/>
  <c r="E7" i="2"/>
  <c r="E6" i="2" s="1"/>
  <c r="B6" i="2"/>
  <c r="F14" i="2"/>
  <c r="G14" i="2"/>
  <c r="E18" i="2"/>
  <c r="G18" i="2"/>
  <c r="F18" i="2"/>
  <c r="E14" i="2"/>
  <c r="C20" i="2" l="1"/>
  <c r="D20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0" i="2" l="1"/>
  <c r="E88" i="11"/>
  <c r="F88" i="11"/>
  <c r="G10" i="2"/>
  <c r="B20" i="2"/>
  <c r="F20" i="2" l="1"/>
  <c r="G20" i="2"/>
  <c r="E20" i="2"/>
</calcChain>
</file>

<file path=xl/sharedStrings.xml><?xml version="1.0" encoding="utf-8"?>
<sst xmlns="http://schemas.openxmlformats.org/spreadsheetml/2006/main" count="2136" uniqueCount="211">
  <si>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</si>
  <si>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</si>
  <si>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</si>
  <si>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</si>
  <si>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</si>
  <si>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</si>
  <si>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</si>
  <si>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</si>
  <si>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</si>
  <si>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</si>
  <si>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</si>
  <si>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</si>
  <si>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</si>
  <si>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</si>
  <si>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</si>
  <si>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</si>
  <si>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</si>
  <si>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</si>
  <si>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</si>
  <si>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</si>
  <si>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</si>
  <si>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</si>
  <si>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</si>
  <si>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</si>
  <si>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</si>
  <si>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</si>
  <si>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</si>
  <si>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</si>
  <si>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</si>
  <si>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</si>
  <si>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</si>
  <si>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</si>
  <si>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</si>
  <si>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</si>
  <si>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</si>
  <si>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</si>
  <si>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</si>
  <si>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</si>
  <si>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</si>
  <si>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</si>
  <si>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</si>
  <si>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</si>
  <si>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</si>
  <si>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</si>
  <si>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</si>
  <si>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</si>
  <si>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</si>
  <si>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</si>
  <si>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</si>
  <si>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</si>
  <si>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</si>
  <si>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</si>
  <si>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</si>
  <si>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</si>
  <si>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</si>
  <si>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</si>
  <si>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</si>
  <si>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</si>
  <si>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</si>
  <si>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</si>
  <si>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</si>
  <si>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</si>
  <si>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</si>
  <si>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</si>
  <si>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</si>
  <si>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</si>
  <si>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</si>
  <si>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</si>
  <si>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</si>
  <si>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</si>
  <si>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</si>
  <si>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</si>
  <si>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</si>
  <si>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</si>
  <si>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</si>
  <si>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</si>
  <si>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</si>
  <si>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</si>
  <si>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</si>
  <si>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</si>
  <si>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</si>
  <si>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</si>
  <si>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</si>
  <si>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</si>
  <si>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</si>
  <si>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</si>
  <si>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</si>
  <si>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</si>
  <si>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</si>
  <si>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</si>
  <si>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</si>
  <si>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</si>
  <si>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</si>
  <si>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</si>
  <si>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</si>
  <si>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</si>
  <si>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</si>
  <si>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</si>
  <si>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</si>
  <si>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</si>
  <si>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</si>
  <si>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</si>
  <si>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</si>
  <si>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</si>
  <si>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</si>
  <si>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</si>
  <si>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</si>
  <si>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</si>
  <si>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</si>
  <si>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</si>
  <si>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</si>
  <si>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</si>
  <si>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</si>
  <si>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</si>
  <si>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</si>
  <si>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</si>
  <si>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</si>
  <si>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</si>
  <si>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</si>
  <si>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</si>
  <si>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</si>
  <si>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</si>
  <si>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</si>
  <si>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</si>
  <si>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</si>
  <si>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</si>
  <si>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</si>
  <si>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</si>
  <si>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</si>
  <si>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</si>
  <si>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</si>
  <si>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</si>
  <si>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</si>
  <si>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</si>
  <si>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</si>
  <si>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</si>
  <si>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</si>
  <si>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</si>
  <si>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</si>
  <si>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</si>
  <si>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</si>
  <si>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</si>
  <si>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</si>
  <si>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</si>
  <si>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</si>
  <si>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</si>
  <si>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</si>
  <si>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</si>
  <si>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</si>
  <si>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</si>
  <si>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</si>
  <si>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</si>
  <si>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</si>
  <si>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</si>
  <si>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</si>
  <si>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</si>
  <si>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</si>
  <si>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</si>
  <si>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</si>
  <si>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</si>
  <si>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</si>
  <si>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</si>
  <si>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</si>
  <si>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</si>
  <si>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</si>
  <si>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</si>
  <si>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</si>
  <si>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</si>
  <si>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</si>
  <si>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</si>
  <si>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</si>
  <si>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</si>
  <si>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</si>
  <si>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</si>
  <si>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</si>
  <si>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</si>
  <si>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</si>
  <si>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</si>
  <si>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</si>
  <si>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</si>
  <si>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</si>
  <si>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</si>
  <si>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</si>
  <si>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</si>
  <si>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</si>
  <si>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</si>
  <si>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</si>
  <si>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</si>
  <si>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</si>
  <si>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</si>
  <si>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</si>
  <si>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</si>
  <si>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</si>
  <si>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</si>
  <si>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</si>
  <si>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</si>
  <si>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</si>
  <si>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</si>
  <si>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</si>
  <si>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</si>
  <si>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</si>
  <si>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</si>
  <si>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A0302</t>
  </si>
  <si>
    <t>A0303</t>
  </si>
  <si>
    <t xml:space="preserve">EJECUCIÓN PRESUPUESTAL </t>
  </si>
  <si>
    <t xml:space="preserve">2024 ( Millones) </t>
  </si>
  <si>
    <t xml:space="preserve">EJECUCIÓN PRESUPUESTAL  Junio 2025 ( Millones) </t>
  </si>
  <si>
    <t>A0101</t>
  </si>
  <si>
    <t>TRANSFORMACIÓN PRODUCTIVA, INTERNACIONALIZACIÓN Y ACCIÓN CLÍMATICA / C. MARCO REGULATORIO PARA INVESTIGAR E INNOVAR</t>
  </si>
  <si>
    <t xml:space="preserve"> CONVERGENCIA REGIONAL / B. ENTIDADES PÚBLICAS TERRITORIALES Y NACIONALES FORTALECIDAS</t>
  </si>
  <si>
    <t>CONVERGENCIA REGIONAL / B. ENTIDADES PÚBLICAS TERRITORIALES Y NACIONALES FORTALECIDAS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</si>
</sst>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1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46.605604398152" createdVersion="6" refreshedVersion="8" minRefreshableVersion="3" recordCount="282" xr:uid="{00000000-000A-0000-FFFF-FFFF30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2">
        <s v="A0101"/>
        <s v="A02"/>
        <s v="A0302"/>
        <s v="A0303"/>
        <s v="A08"/>
        <s v="C35023"/>
        <s v="C359911"/>
        <s v="C359912"/>
        <s v=""/>
        <s v="C35022" u="1"/>
        <s v="C35032" u="1"/>
        <s v="C35998" u="1"/>
        <s v="C35999" u="1"/>
        <s v="A0104" u="1"/>
        <s v="A0604" u="1"/>
        <s v="A0103" u="1"/>
        <s v="A0102" u="1"/>
        <s v="B1001" u="1"/>
        <s v="A0301" u="1"/>
        <s v="A0801" u="1"/>
        <s v="C359910" u="1"/>
        <s v="A03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46.60560451389" createdVersion="6" refreshedVersion="8" minRefreshableVersion="3" recordCount="282" xr:uid="{00000000-000A-0000-FFFF-FFFF3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4">
        <s v="A0101"/>
        <s v="A02"/>
        <s v="A0302"/>
        <s v="A0303"/>
        <s v="A08"/>
        <s v="C35023"/>
        <s v="C359911"/>
        <s v="C359912"/>
        <s v=""/>
        <s v="C35022" u="1"/>
        <s v="C35032" u="1"/>
        <s v="C35998" u="1"/>
        <s v="C35999" u="1"/>
        <s v="C9" u="1"/>
        <s v="A06" u="1"/>
        <s v="A3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301" u="1"/>
        <s v="A0801" u="1"/>
        <s v="C359910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46.605605092591" createdVersion="6" refreshedVersion="8" minRefreshableVersion="3" recordCount="12" xr:uid="{00000000-000A-0000-FFFF-FFFF32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3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4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5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6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  <r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0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2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4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3">
        <item x="8"/>
        <item x="0"/>
        <item m="1" x="16"/>
        <item m="1" x="15"/>
        <item m="1" x="13"/>
        <item x="1"/>
        <item m="1" x="21"/>
        <item m="1" x="18"/>
        <item x="2"/>
        <item x="3"/>
        <item m="1" x="14"/>
        <item x="4"/>
        <item m="1" x="19"/>
        <item m="1" x="17"/>
        <item m="1" x="9"/>
        <item m="1" x="10"/>
        <item m="1" x="20"/>
        <item m="1" x="11"/>
        <item m="1" x="12"/>
        <item x="5"/>
        <item x="6"/>
        <item x="7"/>
        <item t="default"/>
      </items>
    </pivotField>
  </pivotFields>
  <rowFields count="1">
    <field x="24"/>
  </rowFields>
  <rowItems count="10">
    <i>
      <x/>
    </i>
    <i>
      <x v="1"/>
    </i>
    <i>
      <x v="5"/>
    </i>
    <i>
      <x v="8"/>
    </i>
    <i>
      <x v="9"/>
    </i>
    <i>
      <x v="11"/>
    </i>
    <i>
      <x v="19"/>
    </i>
    <i>
      <x v="20"/>
    </i>
    <i>
      <x v="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6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3">
      <pivotArea collapsedLevelsAreSubtotals="1" fieldPosition="0">
        <references count="1">
          <reference field="0" count="0"/>
        </references>
      </pivotArea>
    </format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8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25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7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0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8"/>
        <item h="1" m="1" x="31"/>
        <item h="1" x="0"/>
        <item h="1" m="1" x="22"/>
        <item h="1" m="1" x="20"/>
        <item h="1" m="1" x="16"/>
        <item h="1" x="1"/>
        <item h="1" m="1" x="33"/>
        <item h="1" m="1" x="28"/>
        <item h="1" x="2"/>
        <item h="1" x="3"/>
        <item h="1" m="1" x="14"/>
        <item h="1" m="1" x="18"/>
        <item h="1" x="4"/>
        <item h="1" m="1" x="29"/>
        <item h="1" m="1" x="27"/>
        <item h="1" m="1" x="15"/>
        <item h="1" m="1" x="23"/>
        <item h="1" m="1" x="25"/>
        <item h="1" m="1" x="26"/>
        <item h="1" m="1" x="17"/>
        <item h="1" m="1" x="19"/>
        <item h="1" m="1" x="21"/>
        <item h="1" m="1" x="32"/>
        <item h="1" m="1" x="9"/>
        <item h="1" x="5"/>
        <item h="1" m="1" x="10"/>
        <item h="1" m="1" x="30"/>
        <item h="1" x="6"/>
        <item h="1" x="7"/>
        <item h="1" m="1" x="11"/>
        <item h="1" m="1" x="12"/>
        <item h="1" m="1" x="24"/>
        <item h="1" m="1" x="13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3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4">
        <i x="0"/>
        <i x="1"/>
        <i x="2"/>
        <i x="3"/>
        <i x="4"/>
        <i x="5"/>
        <i x="6"/>
        <i x="7"/>
        <i x="8" s="1" nd="1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4">
        <i x="0"/>
        <i x="1"/>
        <i x="2"/>
        <i x="3"/>
        <i x="4"/>
        <i x="5"/>
        <i x="6"/>
        <i x="7"/>
        <i x="8" s="1" nd="1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4">
        <i x="8" s="1"/>
        <i x="0"/>
        <i x="1"/>
        <i x="2"/>
        <i x="3"/>
        <i x="4"/>
        <i x="5"/>
        <i x="6"/>
        <i x="7"/>
        <i x="31" nd="1"/>
        <i x="22" nd="1"/>
        <i x="20" nd="1"/>
        <i x="16" nd="1"/>
        <i x="33" nd="1"/>
        <i x="28" nd="1"/>
        <i x="14" nd="1"/>
        <i x="18" nd="1"/>
        <i x="29" nd="1"/>
        <i x="27" nd="1"/>
        <i x="15" nd="1"/>
        <i x="23" nd="1"/>
        <i x="25" nd="1"/>
        <i x="26" nd="1"/>
        <i x="17" nd="1"/>
        <i x="19" nd="1"/>
        <i x="21" nd="1"/>
        <i x="32" nd="1"/>
        <i x="9" nd="1"/>
        <i x="10" nd="1"/>
        <i x="30" nd="1"/>
        <i x="11" nd="1"/>
        <i x="12" nd="1"/>
        <i x="24" nd="1"/>
        <i x="13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131</v>
      </c>
      <c r="AD4" t="s">
        <v>132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133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134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135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136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139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128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129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130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137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138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8"/>
  <sheetViews>
    <sheetView tabSelected="1" view="pageBreakPreview" zoomScale="70" zoomScaleNormal="98" zoomScaleSheetLayoutView="70" workbookViewId="0">
      <selection activeCell="B9" sqref="B9"/>
    </sheetView>
  </sheetViews>
  <sheetFormatPr baseColWidth="10" defaultRowHeight="15"/>
  <cols>
    <col min="1" max="1" width="66.44140625" style="82" customWidth="1"/>
    <col min="2" max="4" width="19.5546875" style="96" customWidth="1"/>
    <col min="5" max="5" width="23.5546875" style="96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1" t="s">
        <v>206</v>
      </c>
      <c r="B2" s="121"/>
      <c r="C2" s="121"/>
      <c r="D2" s="121"/>
      <c r="E2" s="121"/>
      <c r="F2" s="121"/>
      <c r="G2" s="121"/>
      <c r="H2" s="81"/>
      <c r="I2" s="81"/>
      <c r="J2" s="81"/>
      <c r="K2" s="81"/>
      <c r="L2" s="81"/>
      <c r="M2" s="81"/>
    </row>
    <row r="3" spans="1:13" ht="24">
      <c r="A3" s="122" t="s">
        <v>127</v>
      </c>
      <c r="B3" s="122"/>
      <c r="C3" s="122"/>
      <c r="D3" s="122"/>
      <c r="E3" s="122"/>
      <c r="F3" s="122"/>
      <c r="G3" s="122"/>
    </row>
    <row r="4" spans="1:13" ht="43.5" customHeight="1">
      <c r="A4" s="83" t="s">
        <v>107</v>
      </c>
      <c r="B4" s="84" t="s">
        <v>110</v>
      </c>
      <c r="C4" s="84" t="s">
        <v>197</v>
      </c>
      <c r="D4" s="84" t="s">
        <v>198</v>
      </c>
      <c r="E4" s="84" t="s">
        <v>199</v>
      </c>
      <c r="F4" s="84" t="s">
        <v>200</v>
      </c>
      <c r="G4" s="85" t="s">
        <v>201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114</v>
      </c>
      <c r="F5" s="84" t="s">
        <v>115</v>
      </c>
      <c r="G5" s="85" t="s">
        <v>116</v>
      </c>
    </row>
    <row r="6" spans="1:13" ht="36">
      <c r="A6" s="88" t="s">
        <v>117</v>
      </c>
      <c r="B6" s="99">
        <f t="shared" ref="B6:G6" si="0">+B7</f>
        <v>28762658</v>
      </c>
      <c r="C6" s="99">
        <f t="shared" si="0"/>
        <v>28762658</v>
      </c>
      <c r="D6" s="99">
        <f t="shared" si="0"/>
        <v>28762658</v>
      </c>
      <c r="E6" s="99">
        <f t="shared" si="0"/>
        <v>0</v>
      </c>
      <c r="F6" s="100">
        <f t="shared" si="0"/>
        <v>1</v>
      </c>
      <c r="G6" s="100">
        <f t="shared" si="0"/>
        <v>1</v>
      </c>
    </row>
    <row r="7" spans="1:13" ht="28.5">
      <c r="A7" s="89" t="s">
        <v>208</v>
      </c>
      <c r="B7" s="101">
        <f>GETPIVOTDATA("OBLIGACION",CRIS!A4,"CM - A","C35023")</f>
        <v>28762658</v>
      </c>
      <c r="C7" s="101">
        <f>GETPIVOTDATA("Suma de ORDEN PAGO",CRIS!A4,"CM - A","C35023")</f>
        <v>28762658</v>
      </c>
      <c r="D7" s="101">
        <f>GETPIVOTDATA("Suma de PAGOS",CRIS!A4,"CM - A","C35023")</f>
        <v>28762658</v>
      </c>
      <c r="E7" s="102">
        <f>+B7-C7</f>
        <v>0</v>
      </c>
      <c r="F7" s="103">
        <f>+C7/B7</f>
        <v>1</v>
      </c>
      <c r="G7" s="104">
        <f>+D7/B7</f>
        <v>1</v>
      </c>
    </row>
    <row r="8" spans="1:13" ht="28.5">
      <c r="A8" s="90" t="s">
        <v>209</v>
      </c>
      <c r="B8" s="101">
        <f>GETPIVOTDATA("OBLIGACION",CRIS!A4,"CM - A","C359911")</f>
        <v>11702947895.82</v>
      </c>
      <c r="C8" s="101">
        <f>GETPIVOTDATA("Suma de ORDEN PAGO",CRIS!A4,"CM - A","C359911")</f>
        <v>11702947895.82</v>
      </c>
      <c r="D8" s="101">
        <f>GETPIVOTDATA("Suma de PAGOS",CRIS!A4,"CM - A","C359911")</f>
        <v>11702947895.82</v>
      </c>
      <c r="E8" s="101">
        <f>+B8-C8</f>
        <v>0</v>
      </c>
      <c r="F8" s="103">
        <f>+C8/B8</f>
        <v>1</v>
      </c>
      <c r="G8" s="107">
        <f>+D8/B8</f>
        <v>1</v>
      </c>
    </row>
    <row r="9" spans="1:13" ht="29.25" thickBot="1">
      <c r="A9" s="90" t="s">
        <v>210</v>
      </c>
      <c r="B9" s="101">
        <f>GETPIVOTDATA("OBLIGACION",CRIS!A4,"CM - A","C359912")</f>
        <v>1887903564.6099999</v>
      </c>
      <c r="C9" s="101">
        <f>GETPIVOTDATA("Suma de ORDEN PAGO",CRIS!A4,"CM - A","C359912")</f>
        <v>1887903564.6099999</v>
      </c>
      <c r="D9" s="101">
        <f>GETPIVOTDATA("Suma de PAGOS",CRIS!A4,"CM - A","C359912")</f>
        <v>1887903564.6099999</v>
      </c>
      <c r="E9" s="101">
        <f>+B9-C9</f>
        <v>0</v>
      </c>
      <c r="F9" s="103">
        <f>+C9/B9</f>
        <v>1</v>
      </c>
      <c r="G9" s="107">
        <f>+D9/B9</f>
        <v>1</v>
      </c>
    </row>
    <row r="10" spans="1:13" ht="37.5" customHeight="1" thickBot="1">
      <c r="A10" s="91" t="s">
        <v>118</v>
      </c>
      <c r="B10" s="99">
        <f>SUM(B7:B9)</f>
        <v>13619614118.43</v>
      </c>
      <c r="C10" s="99">
        <f>SUM(C7:C9)</f>
        <v>13619614118.43</v>
      </c>
      <c r="D10" s="99">
        <f>SUM(D7:D9)</f>
        <v>13619614118.43</v>
      </c>
      <c r="E10" s="99">
        <f>SUM(E7:E9)</f>
        <v>0</v>
      </c>
      <c r="F10" s="105">
        <f>+C10/B10</f>
        <v>1</v>
      </c>
      <c r="G10" s="106">
        <f>+D10/B10</f>
        <v>1</v>
      </c>
    </row>
    <row r="11" spans="1:13" ht="24">
      <c r="A11" s="123" t="s">
        <v>119</v>
      </c>
      <c r="B11" s="122"/>
      <c r="C11" s="122"/>
      <c r="D11" s="122"/>
      <c r="E11" s="122"/>
      <c r="F11" s="122"/>
      <c r="G11" s="122"/>
    </row>
    <row r="12" spans="1:13" ht="31.5">
      <c r="A12" s="83" t="s">
        <v>120</v>
      </c>
      <c r="B12" s="87" t="s">
        <v>108</v>
      </c>
      <c r="C12" s="87" t="s">
        <v>109</v>
      </c>
      <c r="D12" s="87" t="s">
        <v>110</v>
      </c>
      <c r="E12" s="87" t="s">
        <v>111</v>
      </c>
      <c r="F12" s="84" t="s">
        <v>112</v>
      </c>
      <c r="G12" s="85" t="s">
        <v>113</v>
      </c>
    </row>
    <row r="13" spans="1:13" ht="15.75">
      <c r="A13" s="83"/>
      <c r="B13" s="87">
        <v>-1</v>
      </c>
      <c r="C13" s="87">
        <v>-2</v>
      </c>
      <c r="D13" s="87">
        <v>-3</v>
      </c>
      <c r="E13" s="87" t="s">
        <v>114</v>
      </c>
      <c r="F13" s="84" t="s">
        <v>115</v>
      </c>
      <c r="G13" s="85" t="s">
        <v>116</v>
      </c>
    </row>
    <row r="14" spans="1:13" ht="24">
      <c r="A14" s="92" t="s">
        <v>121</v>
      </c>
      <c r="B14" s="108">
        <f>SUM(B15:B17)</f>
        <v>1584443260.3700001</v>
      </c>
      <c r="C14" s="108">
        <f>SUM(C15:C17)</f>
        <v>1584443260.3700001</v>
      </c>
      <c r="D14" s="108">
        <f>SUM(D15:D17)</f>
        <v>1584443260.3700001</v>
      </c>
      <c r="E14" s="108">
        <f>SUM(E15:E17)</f>
        <v>0</v>
      </c>
      <c r="F14" s="109">
        <f t="shared" ref="F14:F18" si="1">+C14/B14</f>
        <v>1</v>
      </c>
      <c r="G14" s="110">
        <f t="shared" ref="G14:G18" si="2">+D14/B14</f>
        <v>1</v>
      </c>
    </row>
    <row r="15" spans="1:13" ht="23.25">
      <c r="A15" s="93" t="s">
        <v>122</v>
      </c>
      <c r="B15" s="111">
        <f>GETPIVOTDATA("Suma de OBLIGACION",CRIS!A4,"CM - A","A02")</f>
        <v>1292908542.99</v>
      </c>
      <c r="C15" s="111">
        <f>GETPIVOTDATA("Suma de ORDEN PAGO",CRIS!A4,"CM - A","A02")</f>
        <v>1292908542.99</v>
      </c>
      <c r="D15" s="111">
        <f>GETPIVOTDATA("Suma de PAGOS",CRIS!A4,"CM - A","A02")</f>
        <v>1292908542.99</v>
      </c>
      <c r="E15" s="101">
        <f>+B15-C15</f>
        <v>0</v>
      </c>
      <c r="F15" s="103">
        <f t="shared" si="1"/>
        <v>1</v>
      </c>
      <c r="G15" s="107">
        <f t="shared" si="2"/>
        <v>1</v>
      </c>
    </row>
    <row r="16" spans="1:13" ht="23.25">
      <c r="A16" s="93" t="s">
        <v>123</v>
      </c>
      <c r="B16" s="111">
        <f>GETPIVOTDATA("Suma de OBLIGACION",CRIS!A4,"CM - A","A0302")</f>
        <v>7868717.3799999999</v>
      </c>
      <c r="C16" s="111">
        <f>GETPIVOTDATA("Suma de ORDEN PAGO",CRIS!A4,"CM - A","A0302")</f>
        <v>7868717.3799999999</v>
      </c>
      <c r="D16" s="111">
        <f>GETPIVOTDATA("Suma de PAGOS",CRIS!A4,"CM - A","A0302")</f>
        <v>7868717.3799999999</v>
      </c>
      <c r="E16" s="101">
        <f>+B16-C16</f>
        <v>0</v>
      </c>
      <c r="F16" s="103">
        <f t="shared" si="1"/>
        <v>1</v>
      </c>
      <c r="G16" s="107">
        <f t="shared" si="2"/>
        <v>1</v>
      </c>
    </row>
    <row r="17" spans="1:7" ht="24" thickBot="1">
      <c r="A17" s="93" t="s">
        <v>124</v>
      </c>
      <c r="B17" s="111">
        <f>GETPIVOTDATA("Suma de OBLIGACION",CRIS!A4,"CM - A","A0303")</f>
        <v>283666000</v>
      </c>
      <c r="C17" s="111">
        <f>GETPIVOTDATA("Suma de ORDEN PAGO",CRIS!A4,"CM - A","A0303")</f>
        <v>283666000</v>
      </c>
      <c r="D17" s="111">
        <f>GETPIVOTDATA("Suma de PAGOS",CRIS!A4,"CM - A","A0303")</f>
        <v>283666000</v>
      </c>
      <c r="E17" s="101">
        <f>+B17-C17</f>
        <v>0</v>
      </c>
      <c r="F17" s="103">
        <f t="shared" si="1"/>
        <v>1</v>
      </c>
      <c r="G17" s="107">
        <f t="shared" si="2"/>
        <v>1</v>
      </c>
    </row>
    <row r="18" spans="1:7" ht="21" thickBot="1">
      <c r="A18" s="94" t="s">
        <v>125</v>
      </c>
      <c r="B18" s="112">
        <f>SUM(B15:B17)</f>
        <v>1584443260.3700001</v>
      </c>
      <c r="C18" s="112">
        <f>SUM(C15:C17)</f>
        <v>1584443260.3700001</v>
      </c>
      <c r="D18" s="112">
        <f>SUM(D15:D17)</f>
        <v>1584443260.3700001</v>
      </c>
      <c r="E18" s="112">
        <f>SUM(E15:E17)</f>
        <v>0</v>
      </c>
      <c r="F18" s="113">
        <f t="shared" si="1"/>
        <v>1</v>
      </c>
      <c r="G18" s="113">
        <f t="shared" si="2"/>
        <v>1</v>
      </c>
    </row>
    <row r="19" spans="1:7" ht="21" thickBot="1">
      <c r="A19" s="95"/>
      <c r="B19" s="114"/>
      <c r="C19" s="114"/>
      <c r="D19" s="114"/>
      <c r="E19" s="114"/>
      <c r="F19" s="115"/>
      <c r="G19" s="116"/>
    </row>
    <row r="20" spans="1:7" ht="21" thickBot="1">
      <c r="A20" s="94" t="s">
        <v>126</v>
      </c>
      <c r="B20" s="112">
        <f>+B18+B10</f>
        <v>15204057378.800001</v>
      </c>
      <c r="C20" s="112">
        <f>+C18+C10</f>
        <v>15204057378.800001</v>
      </c>
      <c r="D20" s="112">
        <f>+D18+D10</f>
        <v>15204057378.800001</v>
      </c>
      <c r="E20" s="112">
        <f>+E18+E10</f>
        <v>0</v>
      </c>
      <c r="F20" s="113">
        <f>+C20/B20</f>
        <v>1</v>
      </c>
      <c r="G20" s="113">
        <f>+D20/B20</f>
        <v>1</v>
      </c>
    </row>
    <row r="21" spans="1:7">
      <c r="B21" s="117"/>
      <c r="C21" s="117"/>
      <c r="D21" s="117"/>
      <c r="E21" s="117"/>
      <c r="F21" s="118"/>
      <c r="G21" s="118"/>
    </row>
    <row r="27" spans="1:7">
      <c r="F27" s="97"/>
    </row>
    <row r="28" spans="1:7">
      <c r="F28" s="98"/>
    </row>
  </sheetData>
  <sheetProtection algorithmName="SHA-512" hashValue="pNj7JY+JR4OcgdoXPKYfvJFoRNrMTgEJCry2PIsKdLrbbRnJ3njmS6bsADvl0UPiu2Ws/ROq9eQVgfE1ZyUjUw==" saltValue="y7toe9P4xAn7F9O5RxqXQQ==" spinCount="100000" sheet="1" objects="1" scenarios="1"/>
  <mergeCells count="3">
    <mergeCell ref="A2:G2"/>
    <mergeCell ref="A3:G3"/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4"/>
  <sheetViews>
    <sheetView workbookViewId="0">
      <selection activeCell="H7" sqref="H7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19" t="s">
        <v>149</v>
      </c>
      <c r="B4" s="13" t="s">
        <v>145</v>
      </c>
      <c r="C4" s="13" t="s">
        <v>195</v>
      </c>
      <c r="D4" s="13" t="s">
        <v>196</v>
      </c>
      <c r="H4" s="124">
        <f ca="1">TODAY()</f>
        <v>45846</v>
      </c>
      <c r="I4" s="124"/>
      <c r="J4" s="124"/>
      <c r="K4" t="str">
        <f ca="1">TEXT(H4,"mmmm")</f>
        <v>julio</v>
      </c>
    </row>
    <row r="5" spans="1:11">
      <c r="A5" s="120"/>
      <c r="B5" s="13"/>
      <c r="C5" s="13"/>
      <c r="D5" s="13"/>
      <c r="H5" t="s">
        <v>204</v>
      </c>
    </row>
    <row r="6" spans="1:11">
      <c r="A6" s="120" t="s">
        <v>207</v>
      </c>
      <c r="B6" s="13">
        <v>9459510</v>
      </c>
      <c r="C6" s="13">
        <v>9459510</v>
      </c>
      <c r="D6" s="13">
        <v>9459510</v>
      </c>
      <c r="H6" t="s">
        <v>205</v>
      </c>
    </row>
    <row r="7" spans="1:11">
      <c r="A7" s="120" t="s">
        <v>134</v>
      </c>
      <c r="B7" s="13">
        <v>1292908542.99</v>
      </c>
      <c r="C7" s="13">
        <v>1292908542.99</v>
      </c>
      <c r="D7" s="13">
        <v>1292908542.99</v>
      </c>
      <c r="H7" t="str">
        <f ca="1">CONCATENATE(H5," ",K4," ",H6)</f>
        <v xml:space="preserve">EJECUCIÓN PRESUPUESTAL  julio 2024 ( Millones) </v>
      </c>
    </row>
    <row r="8" spans="1:11">
      <c r="A8" s="120" t="s">
        <v>202</v>
      </c>
      <c r="B8" s="13">
        <v>7868717.3799999999</v>
      </c>
      <c r="C8" s="13">
        <v>7868717.3799999999</v>
      </c>
      <c r="D8" s="13">
        <v>7868717.3799999999</v>
      </c>
    </row>
    <row r="9" spans="1:11">
      <c r="A9" s="120" t="s">
        <v>203</v>
      </c>
      <c r="B9" s="13">
        <v>283666000</v>
      </c>
      <c r="C9" s="13">
        <v>283666000</v>
      </c>
      <c r="D9" s="13">
        <v>283666000</v>
      </c>
    </row>
    <row r="10" spans="1:11">
      <c r="A10" s="120" t="s">
        <v>139</v>
      </c>
      <c r="B10" s="13">
        <v>5747800</v>
      </c>
      <c r="C10" s="13">
        <v>5747800</v>
      </c>
      <c r="D10" s="13">
        <v>5747800</v>
      </c>
    </row>
    <row r="11" spans="1:11">
      <c r="A11" s="120" t="s">
        <v>128</v>
      </c>
      <c r="B11" s="13">
        <v>28762658</v>
      </c>
      <c r="C11" s="13">
        <v>28762658</v>
      </c>
      <c r="D11" s="13">
        <v>28762658</v>
      </c>
    </row>
    <row r="12" spans="1:11">
      <c r="A12" s="120" t="s">
        <v>129</v>
      </c>
      <c r="B12" s="13">
        <v>11702947895.82</v>
      </c>
      <c r="C12" s="13">
        <v>11702947895.82</v>
      </c>
      <c r="D12" s="13">
        <v>11702947895.82</v>
      </c>
    </row>
    <row r="13" spans="1:11">
      <c r="A13" s="120" t="s">
        <v>130</v>
      </c>
      <c r="B13" s="13">
        <v>1887903564.6099999</v>
      </c>
      <c r="C13" s="13">
        <v>1887903564.6099999</v>
      </c>
      <c r="D13" s="13">
        <v>1887903564.6099999</v>
      </c>
    </row>
    <row r="14" spans="1:11">
      <c r="A14" s="120" t="s">
        <v>144</v>
      </c>
      <c r="B14" s="13">
        <v>15219264688.800001</v>
      </c>
      <c r="C14" s="13">
        <v>15219264688.800001</v>
      </c>
      <c r="D14" s="13">
        <v>15219264688.800001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AB9" sqref="AB9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12.5546875" customWidth="1"/>
  </cols>
  <sheetData>
    <row r="1" spans="1:28" ht="47.25">
      <c r="A1" s="22" t="s">
        <v>140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189</v>
      </c>
      <c r="H1" s="22" t="s">
        <v>12</v>
      </c>
      <c r="I1" s="22" t="s">
        <v>13</v>
      </c>
      <c r="J1" s="22" t="s">
        <v>190</v>
      </c>
      <c r="K1" s="22" t="s">
        <v>15</v>
      </c>
      <c r="L1" s="22" t="s">
        <v>193</v>
      </c>
      <c r="M1" s="22" t="s">
        <v>194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191</v>
      </c>
      <c r="S1" s="22" t="s">
        <v>192</v>
      </c>
      <c r="T1" s="22" t="s">
        <v>30</v>
      </c>
      <c r="U1" s="22" t="s">
        <v>31</v>
      </c>
      <c r="V1" s="22" t="s">
        <v>32</v>
      </c>
      <c r="W1" s="22" t="s">
        <v>152</v>
      </c>
      <c r="X1" s="22" t="s">
        <v>151</v>
      </c>
      <c r="Y1" s="22" t="s">
        <v>150</v>
      </c>
      <c r="Z1" s="15" t="s">
        <v>148</v>
      </c>
    </row>
    <row r="2" spans="1:28" ht="22.5">
      <c r="A2" s="16" t="s">
        <v>141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Row],[CTA]],Super[[#This Row],[OBJ]]),CONCATENATE(Super[[#This Row],[TIPO]],Super[[#This Row],[CTA]],Super[[#This Row],[OBJ]]))</f>
        <v>A0101</v>
      </c>
    </row>
    <row r="3" spans="1:28" ht="33.75">
      <c r="A3" s="16" t="s">
        <v>141</v>
      </c>
      <c r="B3" s="17" t="s">
        <v>33</v>
      </c>
      <c r="C3" s="16" t="s">
        <v>34</v>
      </c>
      <c r="D3" s="18" t="s">
        <v>54</v>
      </c>
      <c r="E3" s="17" t="s">
        <v>36</v>
      </c>
      <c r="F3" s="17" t="s">
        <v>43</v>
      </c>
      <c r="G3" s="17"/>
      <c r="H3" s="17"/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55</v>
      </c>
      <c r="R3" s="19" t="s">
        <v>1</v>
      </c>
      <c r="S3" s="19" t="s">
        <v>1</v>
      </c>
      <c r="T3" s="19">
        <v>1292908542.99</v>
      </c>
      <c r="U3" s="20">
        <v>1292908542.99</v>
      </c>
      <c r="V3" s="19">
        <v>1292908542.99</v>
      </c>
      <c r="W3" s="19"/>
      <c r="X3" s="19"/>
      <c r="Y3" s="19"/>
      <c r="Z3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4" spans="1:28" ht="33.75">
      <c r="A4" s="16" t="s">
        <v>141</v>
      </c>
      <c r="B4" s="17" t="s">
        <v>33</v>
      </c>
      <c r="C4" s="16" t="s">
        <v>34</v>
      </c>
      <c r="D4" s="18" t="s">
        <v>59</v>
      </c>
      <c r="E4" s="17" t="s">
        <v>36</v>
      </c>
      <c r="F4" s="17" t="s">
        <v>46</v>
      </c>
      <c r="G4" s="17" t="s">
        <v>49</v>
      </c>
      <c r="H4" s="17" t="s">
        <v>43</v>
      </c>
      <c r="I4" s="17" t="s">
        <v>60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61</v>
      </c>
      <c r="R4" s="19" t="s">
        <v>1</v>
      </c>
      <c r="S4" s="19" t="s">
        <v>1</v>
      </c>
      <c r="T4" s="19">
        <v>7868717.3799999999</v>
      </c>
      <c r="U4" s="20">
        <v>7868717.3799999999</v>
      </c>
      <c r="V4" s="19">
        <v>7868717.3799999999</v>
      </c>
      <c r="W4" s="19"/>
      <c r="X4" s="19"/>
      <c r="Y4" s="19"/>
      <c r="Z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5" spans="1:28" ht="56.25">
      <c r="A5" s="16" t="s">
        <v>141</v>
      </c>
      <c r="B5" s="17" t="s">
        <v>33</v>
      </c>
      <c r="C5" s="16" t="s">
        <v>34</v>
      </c>
      <c r="D5" s="18" t="s">
        <v>80</v>
      </c>
      <c r="E5" s="17" t="s">
        <v>36</v>
      </c>
      <c r="F5" s="17" t="s">
        <v>46</v>
      </c>
      <c r="G5" s="17" t="s">
        <v>81</v>
      </c>
      <c r="H5" s="17" t="s">
        <v>46</v>
      </c>
      <c r="I5" s="17" t="s">
        <v>82</v>
      </c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83</v>
      </c>
      <c r="R5" s="19" t="s">
        <v>1</v>
      </c>
      <c r="S5" s="19" t="s">
        <v>1</v>
      </c>
      <c r="T5" s="19">
        <v>283666000</v>
      </c>
      <c r="U5" s="20">
        <v>283666000</v>
      </c>
      <c r="V5" s="19">
        <v>283666000</v>
      </c>
      <c r="W5" s="19"/>
      <c r="X5" s="19"/>
      <c r="Y5" s="19"/>
      <c r="Z5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6" spans="1:28" ht="22.5">
      <c r="A6" s="16" t="s">
        <v>141</v>
      </c>
      <c r="B6" s="17" t="s">
        <v>33</v>
      </c>
      <c r="C6" s="16" t="s">
        <v>34</v>
      </c>
      <c r="D6" s="18" t="s">
        <v>89</v>
      </c>
      <c r="E6" s="17" t="s">
        <v>36</v>
      </c>
      <c r="F6" s="17" t="s">
        <v>90</v>
      </c>
      <c r="G6" s="17" t="s">
        <v>37</v>
      </c>
      <c r="H6" s="17"/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91</v>
      </c>
      <c r="R6" s="19" t="s">
        <v>1</v>
      </c>
      <c r="S6" s="19" t="s">
        <v>1</v>
      </c>
      <c r="T6" s="19">
        <v>5747800</v>
      </c>
      <c r="U6" s="20">
        <v>5747800</v>
      </c>
      <c r="V6" s="19">
        <v>5747800</v>
      </c>
      <c r="W6" s="19"/>
      <c r="X6" s="19"/>
      <c r="Y6" s="19"/>
      <c r="Z6" t="str">
        <f>IF(Super[[#This Row],[TIPO]]="A",CONCATENATE(Super[[#This Row],[TIPO]],Super[[#This Row],[CTA]],Super[[#This Row],[OBJ]]),CONCATENATE(Super[[#This Row],[TIPO]],Super[[#This Row],[CTA]],Super[[#This Row],[OBJ]]))</f>
        <v>A08</v>
      </c>
    </row>
    <row r="7" spans="1:28" ht="112.5">
      <c r="A7" s="16" t="s">
        <v>141</v>
      </c>
      <c r="B7" s="17" t="s">
        <v>33</v>
      </c>
      <c r="C7" s="16" t="s">
        <v>34</v>
      </c>
      <c r="D7" s="18" t="s">
        <v>94</v>
      </c>
      <c r="E7" s="17" t="s">
        <v>95</v>
      </c>
      <c r="F7" s="17" t="s">
        <v>96</v>
      </c>
      <c r="G7" s="17" t="s">
        <v>97</v>
      </c>
      <c r="H7" s="17" t="s">
        <v>98</v>
      </c>
      <c r="I7" s="17" t="s">
        <v>99</v>
      </c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100</v>
      </c>
      <c r="R7" s="19" t="s">
        <v>1</v>
      </c>
      <c r="S7" s="19" t="s">
        <v>1</v>
      </c>
      <c r="T7" s="19">
        <v>28762658</v>
      </c>
      <c r="U7" s="20">
        <v>28762658</v>
      </c>
      <c r="V7" s="19">
        <v>28762658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C35023</v>
      </c>
      <c r="AB7" t="s">
        <v>128</v>
      </c>
    </row>
    <row r="8" spans="1:28" ht="78.75">
      <c r="A8" s="16" t="s">
        <v>141</v>
      </c>
      <c r="B8" s="17" t="s">
        <v>33</v>
      </c>
      <c r="C8" s="16" t="s">
        <v>34</v>
      </c>
      <c r="D8" s="18" t="s">
        <v>101</v>
      </c>
      <c r="E8" s="17" t="s">
        <v>95</v>
      </c>
      <c r="F8" s="17" t="s">
        <v>102</v>
      </c>
      <c r="G8" s="17" t="s">
        <v>97</v>
      </c>
      <c r="H8" s="17" t="s">
        <v>81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104</v>
      </c>
      <c r="R8" s="19" t="s">
        <v>1</v>
      </c>
      <c r="S8" s="19" t="s">
        <v>1</v>
      </c>
      <c r="T8" s="19">
        <v>11702947895.82</v>
      </c>
      <c r="U8" s="20">
        <v>11702947895.82</v>
      </c>
      <c r="V8" s="19">
        <v>11702947895.82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C359911</v>
      </c>
      <c r="AB8" t="s">
        <v>129</v>
      </c>
    </row>
    <row r="9" spans="1:28" ht="78.75">
      <c r="A9" s="16" t="s">
        <v>141</v>
      </c>
      <c r="B9" s="17" t="s">
        <v>33</v>
      </c>
      <c r="C9" s="16" t="s">
        <v>34</v>
      </c>
      <c r="D9" s="18" t="s">
        <v>105</v>
      </c>
      <c r="E9" s="17" t="s">
        <v>95</v>
      </c>
      <c r="F9" s="17" t="s">
        <v>102</v>
      </c>
      <c r="G9" s="17" t="s">
        <v>97</v>
      </c>
      <c r="H9" s="17" t="s">
        <v>106</v>
      </c>
      <c r="I9" s="17" t="s">
        <v>103</v>
      </c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104</v>
      </c>
      <c r="R9" s="19" t="s">
        <v>1</v>
      </c>
      <c r="S9" s="19" t="s">
        <v>1</v>
      </c>
      <c r="T9" s="19">
        <v>1887903564.6099999</v>
      </c>
      <c r="U9" s="19">
        <v>1887903564.6099999</v>
      </c>
      <c r="V9" s="19">
        <v>1887903564.6099999</v>
      </c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>C359912</v>
      </c>
      <c r="AB9" t="s">
        <v>130</v>
      </c>
    </row>
    <row r="10" spans="1:28">
      <c r="A10" s="16" t="s">
        <v>141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8">
      <c r="A11" s="16" t="s">
        <v>141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8">
      <c r="A12" s="16" t="s">
        <v>141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8">
      <c r="A13" s="16" t="s">
        <v>141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8">
      <c r="A14" s="16" t="s">
        <v>141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8">
      <c r="A15" s="16" t="s">
        <v>141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8">
      <c r="A16" s="16" t="s">
        <v>141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141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141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141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141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141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141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141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141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142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142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142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142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142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142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142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142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142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142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142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142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142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142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142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142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142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142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142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142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142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142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142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143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143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143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143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143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143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143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143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143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143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143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143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143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143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143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143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143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143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143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143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143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143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143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143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146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146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146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146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146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146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146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146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146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146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146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146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146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146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146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146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146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146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146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146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146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146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147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147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147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147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147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147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147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147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147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147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147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147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147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147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147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147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147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147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147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147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147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147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147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153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153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153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153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153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153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153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153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153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153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153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153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153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153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153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153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153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153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153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153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153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153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153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154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154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154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154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154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154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154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154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154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154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154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154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154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154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154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154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154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154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154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154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154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154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154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155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155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155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155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155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155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155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155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155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155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155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155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155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155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155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155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155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155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155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155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155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155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155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156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156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156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156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156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156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156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156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156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156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156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156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156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156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156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156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156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156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156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156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156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156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156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157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157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157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157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157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157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157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157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157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157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157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157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157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157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157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157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157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157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157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157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157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157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157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158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158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158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158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158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158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158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158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158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158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158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158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158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158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158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158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158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158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158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158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158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158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158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159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159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159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159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159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159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159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159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159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159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159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159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159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159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159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159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159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159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159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159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159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159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159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160</v>
      </c>
      <c r="B2" s="125"/>
      <c r="C2" s="125"/>
      <c r="D2" s="125"/>
      <c r="E2" s="125"/>
      <c r="F2" s="125"/>
      <c r="G2" s="125"/>
      <c r="H2" s="125"/>
      <c r="I2" s="125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149</v>
      </c>
      <c r="D3" t="s">
        <v>29</v>
      </c>
      <c r="F3" s="78" t="s">
        <v>149</v>
      </c>
      <c r="G3" t="s">
        <v>145</v>
      </c>
      <c r="I3" t="s">
        <v>179</v>
      </c>
      <c r="K3" s="78" t="s">
        <v>149</v>
      </c>
      <c r="P3" t="s">
        <v>109</v>
      </c>
      <c r="Q3" t="s">
        <v>181</v>
      </c>
    </row>
    <row r="4" spans="1:18">
      <c r="A4" s="79" t="s">
        <v>141</v>
      </c>
      <c r="C4" t="s">
        <v>141</v>
      </c>
      <c r="D4" s="13">
        <f t="shared" ref="D4:D15" si="0">B4</f>
        <v>0</v>
      </c>
      <c r="F4" s="79" t="s">
        <v>141</v>
      </c>
      <c r="G4" s="13"/>
      <c r="H4" t="s">
        <v>141</v>
      </c>
      <c r="I4" s="13">
        <f t="shared" ref="I4:I15" si="1">G4</f>
        <v>0</v>
      </c>
      <c r="J4" s="13"/>
      <c r="K4" s="79" t="s">
        <v>141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142</v>
      </c>
      <c r="C5" t="s">
        <v>142</v>
      </c>
      <c r="D5" s="13">
        <f t="shared" si="0"/>
        <v>0</v>
      </c>
      <c r="F5" s="79" t="s">
        <v>142</v>
      </c>
      <c r="G5" s="13"/>
      <c r="H5" t="s">
        <v>142</v>
      </c>
      <c r="I5" s="13">
        <f t="shared" si="1"/>
        <v>0</v>
      </c>
      <c r="J5" s="13"/>
      <c r="K5" s="79" t="s">
        <v>142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143</v>
      </c>
      <c r="C6" t="s">
        <v>143</v>
      </c>
      <c r="D6" s="13">
        <f t="shared" si="0"/>
        <v>0</v>
      </c>
      <c r="F6" s="79" t="s">
        <v>143</v>
      </c>
      <c r="G6" s="13"/>
      <c r="H6" t="s">
        <v>143</v>
      </c>
      <c r="I6" s="13">
        <f t="shared" si="1"/>
        <v>0</v>
      </c>
      <c r="J6" s="13"/>
      <c r="K6" s="79" t="s">
        <v>143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146</v>
      </c>
      <c r="C7" t="s">
        <v>146</v>
      </c>
      <c r="D7" s="13">
        <f t="shared" si="0"/>
        <v>0</v>
      </c>
      <c r="F7" s="79" t="s">
        <v>146</v>
      </c>
      <c r="G7" s="13"/>
      <c r="H7" t="s">
        <v>146</v>
      </c>
      <c r="I7" s="13">
        <f t="shared" si="1"/>
        <v>0</v>
      </c>
      <c r="J7" s="13"/>
      <c r="K7" s="79" t="s">
        <v>146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147</v>
      </c>
      <c r="C8" t="s">
        <v>147</v>
      </c>
      <c r="D8" s="13">
        <f t="shared" si="0"/>
        <v>0</v>
      </c>
      <c r="F8" s="79" t="s">
        <v>147</v>
      </c>
      <c r="G8" s="13"/>
      <c r="H8" t="s">
        <v>147</v>
      </c>
      <c r="I8" s="13">
        <f t="shared" si="1"/>
        <v>0</v>
      </c>
      <c r="J8" s="13"/>
      <c r="K8" s="79" t="s">
        <v>147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153</v>
      </c>
      <c r="C9" t="s">
        <v>153</v>
      </c>
      <c r="D9" s="13">
        <f t="shared" si="0"/>
        <v>0</v>
      </c>
      <c r="F9" s="79" t="s">
        <v>153</v>
      </c>
      <c r="G9" s="13"/>
      <c r="H9" t="s">
        <v>153</v>
      </c>
      <c r="I9" s="13">
        <f t="shared" si="1"/>
        <v>0</v>
      </c>
      <c r="J9" s="13"/>
      <c r="K9" s="79" t="s">
        <v>153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154</v>
      </c>
      <c r="C10" t="s">
        <v>154</v>
      </c>
      <c r="D10" s="13">
        <f t="shared" si="0"/>
        <v>0</v>
      </c>
      <c r="F10" s="79" t="s">
        <v>154</v>
      </c>
      <c r="G10" s="13"/>
      <c r="H10" t="s">
        <v>154</v>
      </c>
      <c r="I10" s="13">
        <f t="shared" si="1"/>
        <v>0</v>
      </c>
      <c r="J10" s="13"/>
      <c r="K10" s="79" t="s">
        <v>154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155</v>
      </c>
      <c r="C11" t="s">
        <v>155</v>
      </c>
      <c r="D11" s="13">
        <f t="shared" si="0"/>
        <v>0</v>
      </c>
      <c r="F11" s="79" t="s">
        <v>155</v>
      </c>
      <c r="G11" s="13"/>
      <c r="H11" t="s">
        <v>155</v>
      </c>
      <c r="I11" s="13">
        <f t="shared" si="1"/>
        <v>0</v>
      </c>
      <c r="J11" s="13"/>
      <c r="K11" s="79" t="s">
        <v>155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156</v>
      </c>
      <c r="C12" t="s">
        <v>156</v>
      </c>
      <c r="D12" s="13">
        <f t="shared" si="0"/>
        <v>0</v>
      </c>
      <c r="F12" s="79" t="s">
        <v>156</v>
      </c>
      <c r="G12" s="13"/>
      <c r="H12" t="s">
        <v>156</v>
      </c>
      <c r="I12" s="13">
        <f t="shared" si="1"/>
        <v>0</v>
      </c>
      <c r="J12" s="13"/>
      <c r="K12" s="79" t="s">
        <v>156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157</v>
      </c>
      <c r="C13" t="s">
        <v>157</v>
      </c>
      <c r="D13" s="13">
        <f t="shared" si="0"/>
        <v>0</v>
      </c>
      <c r="F13" s="79" t="s">
        <v>157</v>
      </c>
      <c r="G13" s="13"/>
      <c r="H13" t="s">
        <v>157</v>
      </c>
      <c r="I13" s="13">
        <f t="shared" si="1"/>
        <v>0</v>
      </c>
      <c r="J13" s="13"/>
      <c r="K13" s="79" t="s">
        <v>157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158</v>
      </c>
      <c r="C14" t="s">
        <v>158</v>
      </c>
      <c r="D14" s="13">
        <f t="shared" si="0"/>
        <v>0</v>
      </c>
      <c r="F14" s="79" t="s">
        <v>158</v>
      </c>
      <c r="G14" s="13"/>
      <c r="H14" t="s">
        <v>158</v>
      </c>
      <c r="I14" s="13">
        <f t="shared" si="1"/>
        <v>0</v>
      </c>
      <c r="J14" s="13"/>
      <c r="K14" s="79" t="s">
        <v>158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159</v>
      </c>
      <c r="C15" t="s">
        <v>159</v>
      </c>
      <c r="D15" s="13">
        <f t="shared" si="0"/>
        <v>0</v>
      </c>
      <c r="F15" s="79" t="s">
        <v>159</v>
      </c>
      <c r="G15" s="13"/>
      <c r="H15" t="s">
        <v>159</v>
      </c>
      <c r="I15" s="13">
        <f t="shared" si="1"/>
        <v>0</v>
      </c>
      <c r="J15" s="13"/>
      <c r="K15" s="79" t="s">
        <v>159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177</v>
      </c>
      <c r="F16" s="79" t="s">
        <v>177</v>
      </c>
      <c r="G16" s="13"/>
      <c r="K16" s="79" t="s">
        <v>177</v>
      </c>
      <c r="M16" s="13"/>
    </row>
    <row r="17" spans="1:18">
      <c r="A17" s="79" t="s">
        <v>144</v>
      </c>
      <c r="F17" s="79" t="s">
        <v>144</v>
      </c>
      <c r="G17" s="130"/>
      <c r="K17" s="79" t="s">
        <v>144</v>
      </c>
    </row>
    <row r="21" spans="1:18">
      <c r="A21" s="125" t="s">
        <v>180</v>
      </c>
      <c r="B21" s="125"/>
      <c r="C21" s="125"/>
      <c r="D21" s="125"/>
      <c r="E21" s="125"/>
      <c r="F21" s="125"/>
      <c r="G21" s="125"/>
      <c r="H21" s="125"/>
      <c r="I21" s="125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149</v>
      </c>
      <c r="F22" s="78" t="s">
        <v>149</v>
      </c>
      <c r="G22" t="s">
        <v>145</v>
      </c>
      <c r="K22" s="78" t="s">
        <v>149</v>
      </c>
      <c r="P22" t="s">
        <v>109</v>
      </c>
      <c r="Q22" t="s">
        <v>181</v>
      </c>
    </row>
    <row r="23" spans="1:18">
      <c r="A23" s="79" t="s">
        <v>141</v>
      </c>
      <c r="C23" t="str">
        <f t="shared" ref="C23:C34" si="6">A23</f>
        <v>Enero</v>
      </c>
      <c r="D23" s="13">
        <f t="shared" ref="D23:D34" si="7">B23</f>
        <v>0</v>
      </c>
      <c r="F23" s="79" t="s">
        <v>141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141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142</v>
      </c>
      <c r="C24" t="str">
        <f t="shared" si="6"/>
        <v>Febrero</v>
      </c>
      <c r="D24" s="13">
        <f t="shared" si="7"/>
        <v>0</v>
      </c>
      <c r="F24" s="79" t="s">
        <v>142</v>
      </c>
      <c r="G24" s="13"/>
      <c r="H24" t="str">
        <f t="shared" si="8"/>
        <v>Febrero</v>
      </c>
      <c r="I24" s="13">
        <f t="shared" si="9"/>
        <v>0</v>
      </c>
      <c r="K24" s="79" t="s">
        <v>142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143</v>
      </c>
      <c r="C25" t="str">
        <f t="shared" si="6"/>
        <v>Marzo</v>
      </c>
      <c r="D25" s="13">
        <f t="shared" si="7"/>
        <v>0</v>
      </c>
      <c r="F25" s="79" t="s">
        <v>143</v>
      </c>
      <c r="G25" s="13"/>
      <c r="H25" t="str">
        <f t="shared" si="8"/>
        <v>Marzo</v>
      </c>
      <c r="I25" s="13">
        <f t="shared" si="9"/>
        <v>0</v>
      </c>
      <c r="K25" s="79" t="s">
        <v>143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146</v>
      </c>
      <c r="C26" t="str">
        <f t="shared" si="6"/>
        <v>Abril</v>
      </c>
      <c r="D26" s="13">
        <f t="shared" si="7"/>
        <v>0</v>
      </c>
      <c r="F26" s="79" t="s">
        <v>146</v>
      </c>
      <c r="G26" s="13"/>
      <c r="H26" t="str">
        <f t="shared" si="8"/>
        <v>Abril</v>
      </c>
      <c r="I26" s="13">
        <f t="shared" si="9"/>
        <v>0</v>
      </c>
      <c r="K26" s="79" t="s">
        <v>146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147</v>
      </c>
      <c r="C27" t="str">
        <f t="shared" si="6"/>
        <v>Mayo</v>
      </c>
      <c r="D27" s="13">
        <f t="shared" si="7"/>
        <v>0</v>
      </c>
      <c r="F27" s="79" t="s">
        <v>147</v>
      </c>
      <c r="G27" s="13"/>
      <c r="H27" t="str">
        <f t="shared" si="8"/>
        <v>Mayo</v>
      </c>
      <c r="I27" s="13">
        <f t="shared" si="9"/>
        <v>0</v>
      </c>
      <c r="K27" s="79" t="s">
        <v>147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153</v>
      </c>
      <c r="C28" t="str">
        <f t="shared" si="6"/>
        <v>Junio</v>
      </c>
      <c r="D28" s="13">
        <f t="shared" si="7"/>
        <v>0</v>
      </c>
      <c r="F28" s="79" t="s">
        <v>153</v>
      </c>
      <c r="G28" s="13"/>
      <c r="H28" t="str">
        <f t="shared" si="8"/>
        <v>Junio</v>
      </c>
      <c r="I28" s="13">
        <f t="shared" si="9"/>
        <v>0</v>
      </c>
      <c r="K28" s="79" t="s">
        <v>153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154</v>
      </c>
      <c r="C29" t="str">
        <f t="shared" si="6"/>
        <v>Julio</v>
      </c>
      <c r="D29" s="13">
        <f t="shared" si="7"/>
        <v>0</v>
      </c>
      <c r="F29" s="79" t="s">
        <v>154</v>
      </c>
      <c r="G29" s="13"/>
      <c r="H29" t="str">
        <f t="shared" si="8"/>
        <v>Julio</v>
      </c>
      <c r="I29" s="13">
        <f t="shared" si="9"/>
        <v>0</v>
      </c>
      <c r="K29" s="79" t="s">
        <v>154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155</v>
      </c>
      <c r="C30" t="str">
        <f t="shared" si="6"/>
        <v>Agosto</v>
      </c>
      <c r="D30" s="13">
        <f t="shared" si="7"/>
        <v>0</v>
      </c>
      <c r="F30" s="79" t="s">
        <v>155</v>
      </c>
      <c r="G30" s="13"/>
      <c r="H30" t="str">
        <f t="shared" si="8"/>
        <v>Agosto</v>
      </c>
      <c r="I30" s="13">
        <f t="shared" si="9"/>
        <v>0</v>
      </c>
      <c r="K30" s="79" t="s">
        <v>155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156</v>
      </c>
      <c r="C31" t="str">
        <f t="shared" si="6"/>
        <v>Septiembre</v>
      </c>
      <c r="D31" s="13">
        <f t="shared" si="7"/>
        <v>0</v>
      </c>
      <c r="F31" s="79" t="s">
        <v>156</v>
      </c>
      <c r="G31" s="13"/>
      <c r="H31" t="str">
        <f t="shared" si="8"/>
        <v>Septiembre</v>
      </c>
      <c r="I31" s="13">
        <f t="shared" si="9"/>
        <v>0</v>
      </c>
      <c r="K31" s="79" t="s">
        <v>156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157</v>
      </c>
      <c r="C32" t="str">
        <f t="shared" si="6"/>
        <v>Octubre</v>
      </c>
      <c r="D32" s="13">
        <f t="shared" si="7"/>
        <v>0</v>
      </c>
      <c r="F32" s="79" t="s">
        <v>157</v>
      </c>
      <c r="G32" s="13"/>
      <c r="H32" t="str">
        <f t="shared" si="8"/>
        <v>Octubre</v>
      </c>
      <c r="I32" s="13">
        <f t="shared" si="9"/>
        <v>0</v>
      </c>
      <c r="K32" s="79" t="s">
        <v>157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158</v>
      </c>
      <c r="C33" t="str">
        <f t="shared" si="6"/>
        <v>Noviembre</v>
      </c>
      <c r="D33" s="13">
        <f t="shared" si="7"/>
        <v>0</v>
      </c>
      <c r="F33" s="79" t="s">
        <v>158</v>
      </c>
      <c r="G33" s="13"/>
      <c r="H33" t="str">
        <f t="shared" si="8"/>
        <v>Noviembre</v>
      </c>
      <c r="I33" s="13">
        <f t="shared" si="9"/>
        <v>0</v>
      </c>
      <c r="K33" s="79" t="s">
        <v>158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159</v>
      </c>
      <c r="C34" t="str">
        <f t="shared" si="6"/>
        <v>Diciembre</v>
      </c>
      <c r="D34" s="13">
        <f t="shared" si="7"/>
        <v>0</v>
      </c>
      <c r="F34" s="79" t="s">
        <v>159</v>
      </c>
      <c r="G34" s="13"/>
      <c r="H34" t="str">
        <f t="shared" si="8"/>
        <v>Diciembre</v>
      </c>
      <c r="I34" s="13">
        <f t="shared" si="9"/>
        <v>0</v>
      </c>
      <c r="K34" s="79" t="s">
        <v>159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177</v>
      </c>
      <c r="F35" s="79" t="s">
        <v>177</v>
      </c>
      <c r="G35" s="13"/>
      <c r="K35" s="79" t="s">
        <v>177</v>
      </c>
      <c r="M35" s="13"/>
    </row>
    <row r="36" spans="1:18">
      <c r="A36" s="79" t="s">
        <v>144</v>
      </c>
      <c r="F36" s="79" t="s">
        <v>144</v>
      </c>
      <c r="G36" s="130"/>
      <c r="K36" s="79" t="s">
        <v>144</v>
      </c>
    </row>
    <row r="39" spans="1:18">
      <c r="B39" s="126" t="s">
        <v>173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8" t="s">
        <v>140</v>
      </c>
      <c r="C41" t="s">
        <v>182</v>
      </c>
      <c r="G41">
        <f>D41</f>
        <v>0</v>
      </c>
      <c r="H41">
        <f>E41</f>
        <v>0</v>
      </c>
    </row>
    <row r="42" spans="1:18">
      <c r="B42" t="s">
        <v>141</v>
      </c>
      <c r="C42" s="13">
        <v>15219264688.800001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142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143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146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147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153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154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155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156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157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158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159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177</v>
      </c>
      <c r="C54" s="13"/>
    </row>
    <row r="55" spans="2:8">
      <c r="B55" t="s">
        <v>144</v>
      </c>
      <c r="C55" s="130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149</v>
      </c>
    </row>
    <row r="4" spans="1:1">
      <c r="A4" s="79" t="s">
        <v>141</v>
      </c>
    </row>
    <row r="5" spans="1:1">
      <c r="A5" s="80" t="s">
        <v>178</v>
      </c>
    </row>
    <row r="6" spans="1:1">
      <c r="A6" s="79" t="s">
        <v>142</v>
      </c>
    </row>
    <row r="7" spans="1:1">
      <c r="A7" s="80" t="s">
        <v>178</v>
      </c>
    </row>
    <row r="8" spans="1:1">
      <c r="A8" s="79" t="s">
        <v>143</v>
      </c>
    </row>
    <row r="9" spans="1:1">
      <c r="A9" s="80" t="s">
        <v>178</v>
      </c>
    </row>
    <row r="10" spans="1:1">
      <c r="A10" s="79" t="s">
        <v>146</v>
      </c>
    </row>
    <row r="11" spans="1:1">
      <c r="A11" s="80" t="s">
        <v>178</v>
      </c>
    </row>
    <row r="12" spans="1:1">
      <c r="A12" s="79" t="s">
        <v>147</v>
      </c>
    </row>
    <row r="13" spans="1:1">
      <c r="A13" s="80" t="s">
        <v>178</v>
      </c>
    </row>
    <row r="14" spans="1:1">
      <c r="A14" s="79" t="s">
        <v>153</v>
      </c>
    </row>
    <row r="15" spans="1:1">
      <c r="A15" s="80" t="s">
        <v>178</v>
      </c>
    </row>
    <row r="16" spans="1:1">
      <c r="A16" s="79" t="s">
        <v>154</v>
      </c>
    </row>
    <row r="17" spans="1:1">
      <c r="A17" s="80" t="s">
        <v>178</v>
      </c>
    </row>
    <row r="18" spans="1:1">
      <c r="A18" s="79" t="s">
        <v>155</v>
      </c>
    </row>
    <row r="19" spans="1:1">
      <c r="A19" s="80" t="s">
        <v>178</v>
      </c>
    </row>
    <row r="20" spans="1:1">
      <c r="A20" s="79" t="s">
        <v>156</v>
      </c>
    </row>
    <row r="21" spans="1:1">
      <c r="A21" s="80" t="s">
        <v>178</v>
      </c>
    </row>
    <row r="22" spans="1:1">
      <c r="A22" s="79" t="s">
        <v>157</v>
      </c>
    </row>
    <row r="23" spans="1:1">
      <c r="A23" s="80" t="s">
        <v>178</v>
      </c>
    </row>
    <row r="24" spans="1:1">
      <c r="A24" s="79" t="s">
        <v>158</v>
      </c>
    </row>
    <row r="25" spans="1:1">
      <c r="A25" s="80" t="s">
        <v>178</v>
      </c>
    </row>
    <row r="26" spans="1:1">
      <c r="A26" s="79" t="s">
        <v>159</v>
      </c>
    </row>
    <row r="27" spans="1:1">
      <c r="A27" s="80" t="s">
        <v>178</v>
      </c>
    </row>
    <row r="28" spans="1:1">
      <c r="A28" s="79" t="s">
        <v>144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160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161</v>
      </c>
      <c r="B3" s="31" t="s">
        <v>162</v>
      </c>
      <c r="C3" s="32" t="s">
        <v>141</v>
      </c>
      <c r="D3" s="32" t="s">
        <v>142</v>
      </c>
      <c r="E3" s="32" t="s">
        <v>143</v>
      </c>
      <c r="F3" s="32" t="s">
        <v>146</v>
      </c>
      <c r="G3" s="32" t="s">
        <v>147</v>
      </c>
      <c r="H3" s="33" t="s">
        <v>153</v>
      </c>
      <c r="I3" s="32" t="s">
        <v>154</v>
      </c>
      <c r="J3" s="32" t="s">
        <v>155</v>
      </c>
      <c r="K3" s="32" t="s">
        <v>156</v>
      </c>
      <c r="L3" s="32" t="s">
        <v>157</v>
      </c>
      <c r="M3" s="32" t="s">
        <v>158</v>
      </c>
      <c r="N3" s="32" t="s">
        <v>159</v>
      </c>
      <c r="O3" s="32" t="s">
        <v>141</v>
      </c>
      <c r="P3" s="32" t="s">
        <v>142</v>
      </c>
      <c r="Q3" s="32" t="s">
        <v>143</v>
      </c>
      <c r="R3" s="32" t="s">
        <v>146</v>
      </c>
      <c r="S3" s="32" t="s">
        <v>147</v>
      </c>
      <c r="T3" s="33" t="s">
        <v>153</v>
      </c>
      <c r="U3" s="32" t="s">
        <v>154</v>
      </c>
      <c r="V3" s="32" t="s">
        <v>155</v>
      </c>
      <c r="W3" s="32" t="s">
        <v>156</v>
      </c>
      <c r="X3" s="32" t="s">
        <v>157</v>
      </c>
      <c r="Y3" s="32" t="s">
        <v>158</v>
      </c>
      <c r="Z3" s="32" t="s">
        <v>159</v>
      </c>
    </row>
    <row r="4" spans="1:26" ht="15.75">
      <c r="A4" s="34" t="s">
        <v>163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164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165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166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167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168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169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170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171</v>
      </c>
      <c r="B12" s="31" t="s">
        <v>162</v>
      </c>
      <c r="C12" s="32" t="s">
        <v>141</v>
      </c>
      <c r="D12" s="32" t="s">
        <v>142</v>
      </c>
      <c r="E12" s="32" t="s">
        <v>143</v>
      </c>
      <c r="F12" s="32" t="s">
        <v>146</v>
      </c>
      <c r="G12" s="32" t="s">
        <v>147</v>
      </c>
      <c r="H12" s="33" t="s">
        <v>153</v>
      </c>
      <c r="I12" s="32" t="s">
        <v>154</v>
      </c>
      <c r="J12" s="32" t="s">
        <v>155</v>
      </c>
      <c r="K12" s="32" t="s">
        <v>156</v>
      </c>
      <c r="L12" s="32" t="s">
        <v>157</v>
      </c>
      <c r="M12" s="32" t="s">
        <v>158</v>
      </c>
      <c r="N12" s="32" t="s">
        <v>159</v>
      </c>
      <c r="O12" s="32" t="s">
        <v>141</v>
      </c>
      <c r="P12" s="32" t="s">
        <v>142</v>
      </c>
      <c r="Q12" s="32" t="s">
        <v>143</v>
      </c>
      <c r="R12" s="32" t="s">
        <v>146</v>
      </c>
      <c r="S12" s="32" t="s">
        <v>147</v>
      </c>
      <c r="T12" s="33" t="s">
        <v>153</v>
      </c>
      <c r="U12" s="32" t="s">
        <v>154</v>
      </c>
      <c r="V12" s="32" t="s">
        <v>155</v>
      </c>
      <c r="W12" s="32" t="s">
        <v>156</v>
      </c>
      <c r="X12" s="32" t="s">
        <v>157</v>
      </c>
      <c r="Y12" s="32" t="s">
        <v>158</v>
      </c>
      <c r="Z12" s="32" t="s">
        <v>159</v>
      </c>
    </row>
    <row r="13" spans="1:26" ht="15.75">
      <c r="A13" s="34" t="s">
        <v>163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164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165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166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167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168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172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170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173</v>
      </c>
      <c r="B21" s="31" t="s">
        <v>162</v>
      </c>
      <c r="C21" s="32" t="s">
        <v>141</v>
      </c>
      <c r="D21" s="32" t="s">
        <v>142</v>
      </c>
      <c r="E21" s="32" t="s">
        <v>143</v>
      </c>
      <c r="F21" s="32" t="s">
        <v>146</v>
      </c>
      <c r="G21" s="32" t="s">
        <v>147</v>
      </c>
      <c r="H21" s="33" t="s">
        <v>153</v>
      </c>
      <c r="I21" s="32" t="s">
        <v>154</v>
      </c>
      <c r="J21" s="32" t="s">
        <v>155</v>
      </c>
      <c r="K21" s="32" t="s">
        <v>156</v>
      </c>
      <c r="L21" s="32" t="s">
        <v>157</v>
      </c>
      <c r="M21" s="32" t="s">
        <v>158</v>
      </c>
      <c r="N21" s="32" t="s">
        <v>159</v>
      </c>
      <c r="O21" s="32" t="s">
        <v>141</v>
      </c>
      <c r="P21" s="32" t="s">
        <v>142</v>
      </c>
      <c r="Q21" s="32" t="s">
        <v>143</v>
      </c>
      <c r="R21" s="32" t="s">
        <v>146</v>
      </c>
      <c r="S21" s="32" t="s">
        <v>147</v>
      </c>
      <c r="T21" s="33" t="s">
        <v>153</v>
      </c>
      <c r="U21" s="32" t="s">
        <v>154</v>
      </c>
      <c r="V21" s="32" t="s">
        <v>155</v>
      </c>
      <c r="W21" s="32" t="s">
        <v>156</v>
      </c>
      <c r="X21" s="32" t="s">
        <v>157</v>
      </c>
      <c r="Y21" s="32" t="s">
        <v>158</v>
      </c>
      <c r="Z21" s="32" t="s">
        <v>159</v>
      </c>
    </row>
    <row r="22" spans="1:26" ht="15.75">
      <c r="A22" s="34" t="s">
        <v>163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164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165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166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167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168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172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170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160</v>
      </c>
      <c r="B31" s="31" t="s">
        <v>162</v>
      </c>
      <c r="C31" s="31" t="s">
        <v>141</v>
      </c>
      <c r="D31" s="31" t="s">
        <v>142</v>
      </c>
      <c r="E31" s="31" t="s">
        <v>143</v>
      </c>
      <c r="F31" s="31" t="s">
        <v>146</v>
      </c>
      <c r="G31" s="31" t="s">
        <v>147</v>
      </c>
      <c r="H31" s="31" t="s">
        <v>153</v>
      </c>
      <c r="I31" s="31" t="s">
        <v>154</v>
      </c>
      <c r="J31" s="31" t="s">
        <v>155</v>
      </c>
      <c r="K31" s="31" t="s">
        <v>156</v>
      </c>
      <c r="L31" s="31" t="s">
        <v>157</v>
      </c>
      <c r="M31" s="31" t="s">
        <v>158</v>
      </c>
      <c r="N31" s="31" t="s">
        <v>159</v>
      </c>
      <c r="O31" s="50" t="s">
        <v>141</v>
      </c>
      <c r="P31" s="50" t="s">
        <v>142</v>
      </c>
      <c r="Q31" s="50" t="s">
        <v>143</v>
      </c>
      <c r="R31" s="50" t="s">
        <v>146</v>
      </c>
      <c r="S31" s="50" t="s">
        <v>147</v>
      </c>
      <c r="T31" s="50" t="s">
        <v>153</v>
      </c>
      <c r="U31" s="50" t="s">
        <v>154</v>
      </c>
      <c r="V31" s="50" t="s">
        <v>155</v>
      </c>
      <c r="W31" s="50" t="s">
        <v>156</v>
      </c>
      <c r="X31" s="50" t="s">
        <v>157</v>
      </c>
      <c r="Y31" s="50" t="s">
        <v>158</v>
      </c>
      <c r="Z31" s="50" t="s">
        <v>159</v>
      </c>
    </row>
    <row r="32" spans="1:26" ht="15.75">
      <c r="A32" s="34" t="s">
        <v>163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164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165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166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167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168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169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170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171</v>
      </c>
      <c r="B40" s="31" t="s">
        <v>162</v>
      </c>
      <c r="C40" s="32" t="s">
        <v>141</v>
      </c>
      <c r="D40" s="32" t="s">
        <v>142</v>
      </c>
      <c r="E40" s="32" t="s">
        <v>143</v>
      </c>
      <c r="F40" s="32" t="s">
        <v>146</v>
      </c>
      <c r="G40" s="32" t="s">
        <v>147</v>
      </c>
      <c r="H40" s="32" t="s">
        <v>153</v>
      </c>
      <c r="I40" s="32" t="s">
        <v>154</v>
      </c>
      <c r="J40" s="32" t="s">
        <v>155</v>
      </c>
      <c r="K40" s="32" t="s">
        <v>156</v>
      </c>
      <c r="L40" s="32" t="s">
        <v>157</v>
      </c>
      <c r="M40" s="32" t="s">
        <v>158</v>
      </c>
      <c r="N40" s="32" t="s">
        <v>159</v>
      </c>
      <c r="O40" s="54" t="s">
        <v>141</v>
      </c>
      <c r="P40" s="54" t="s">
        <v>142</v>
      </c>
      <c r="Q40" s="54" t="s">
        <v>143</v>
      </c>
      <c r="R40" s="54" t="s">
        <v>146</v>
      </c>
      <c r="S40" s="54" t="s">
        <v>147</v>
      </c>
      <c r="T40" s="54" t="s">
        <v>153</v>
      </c>
      <c r="U40" s="54" t="s">
        <v>154</v>
      </c>
      <c r="V40" s="54" t="s">
        <v>155</v>
      </c>
      <c r="W40" s="54" t="s">
        <v>156</v>
      </c>
      <c r="X40" s="54" t="s">
        <v>157</v>
      </c>
      <c r="Y40" s="54" t="s">
        <v>158</v>
      </c>
      <c r="Z40" s="54" t="s">
        <v>159</v>
      </c>
    </row>
    <row r="41" spans="1:26" ht="15.75">
      <c r="A41" s="34" t="s">
        <v>163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164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165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166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167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168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172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170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174</v>
      </c>
      <c r="B49" s="31" t="s">
        <v>162</v>
      </c>
      <c r="C49" s="32" t="s">
        <v>141</v>
      </c>
      <c r="D49" s="32" t="s">
        <v>142</v>
      </c>
      <c r="E49" s="32" t="s">
        <v>143</v>
      </c>
      <c r="F49" s="32" t="s">
        <v>146</v>
      </c>
      <c r="G49" s="32" t="s">
        <v>147</v>
      </c>
      <c r="H49" s="32" t="s">
        <v>153</v>
      </c>
      <c r="I49" s="32" t="s">
        <v>154</v>
      </c>
      <c r="J49" s="32" t="s">
        <v>155</v>
      </c>
      <c r="K49" s="32" t="s">
        <v>156</v>
      </c>
      <c r="L49" s="32" t="s">
        <v>157</v>
      </c>
      <c r="M49" s="32" t="s">
        <v>158</v>
      </c>
      <c r="N49" s="32" t="s">
        <v>159</v>
      </c>
      <c r="O49" s="54" t="s">
        <v>141</v>
      </c>
      <c r="P49" s="54" t="s">
        <v>142</v>
      </c>
      <c r="Q49" s="54" t="s">
        <v>143</v>
      </c>
      <c r="R49" s="54" t="s">
        <v>146</v>
      </c>
      <c r="S49" s="54" t="s">
        <v>147</v>
      </c>
      <c r="T49" s="54" t="s">
        <v>153</v>
      </c>
      <c r="U49" s="54" t="s">
        <v>154</v>
      </c>
      <c r="V49" s="54" t="s">
        <v>155</v>
      </c>
      <c r="W49" s="54" t="s">
        <v>156</v>
      </c>
      <c r="X49" s="54" t="s">
        <v>157</v>
      </c>
      <c r="Y49" s="54" t="s">
        <v>158</v>
      </c>
      <c r="Z49" s="54" t="s">
        <v>159</v>
      </c>
    </row>
    <row r="50" spans="1:26" ht="15.75">
      <c r="A50" s="34" t="s">
        <v>163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164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165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166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167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168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172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170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8" t="s">
        <v>120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6">
        <v>20.239999999999998</v>
      </c>
      <c r="D60" s="57" t="s">
        <v>175</v>
      </c>
      <c r="E60" s="58" t="s">
        <v>183</v>
      </c>
      <c r="F60" s="58" t="s">
        <v>184</v>
      </c>
      <c r="G60" s="59">
        <v>2023</v>
      </c>
      <c r="H60" s="58" t="s">
        <v>185</v>
      </c>
      <c r="I60" s="58" t="s">
        <v>186</v>
      </c>
      <c r="J60" s="72" t="s">
        <v>178</v>
      </c>
      <c r="K60" s="58" t="s">
        <v>187</v>
      </c>
      <c r="L60" s="58" t="s">
        <v>188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178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178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178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178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178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178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178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178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178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178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178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178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8" t="s">
        <v>176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6">
        <v>20.239999999999998</v>
      </c>
      <c r="D75" s="57" t="s">
        <v>175</v>
      </c>
      <c r="E75" s="58" t="s">
        <v>183</v>
      </c>
      <c r="F75" s="58" t="s">
        <v>184</v>
      </c>
      <c r="G75" s="59">
        <v>2023</v>
      </c>
      <c r="H75" s="58" t="s">
        <v>185</v>
      </c>
      <c r="I75" s="58" t="s">
        <v>186</v>
      </c>
      <c r="J75" s="72" t="s">
        <v>178</v>
      </c>
      <c r="K75" s="58" t="s">
        <v>187</v>
      </c>
      <c r="L75" s="58" t="s">
        <v>188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178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178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178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178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178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178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178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178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178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178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178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178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+Ejecucion!C10/Ejecucion!B10</f>
        <v>1</v>
      </c>
      <c r="F88" s="65">
        <f>+Ejecucion!D10/Ejecucion!B10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173</v>
      </c>
      <c r="D90" s="127"/>
      <c r="E90" s="127"/>
      <c r="F90" s="127"/>
      <c r="G90" s="127"/>
      <c r="H90" s="127"/>
      <c r="I90" s="127"/>
    </row>
    <row r="91" spans="3:14" ht="47.25">
      <c r="C91" s="56">
        <v>20.239999999999998</v>
      </c>
      <c r="D91" s="57" t="s">
        <v>175</v>
      </c>
      <c r="E91" s="58" t="s">
        <v>183</v>
      </c>
      <c r="F91" s="58" t="s">
        <v>184</v>
      </c>
      <c r="G91" s="59">
        <v>2023</v>
      </c>
      <c r="H91" s="58" t="s">
        <v>185</v>
      </c>
      <c r="I91" s="58" t="s">
        <v>186</v>
      </c>
      <c r="J91" s="72" t="s">
        <v>178</v>
      </c>
      <c r="K91" s="58" t="s">
        <v>187</v>
      </c>
      <c r="L91" s="58" t="s">
        <v>188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178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178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178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178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178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178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178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178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178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178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178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178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2025-07-08T19:37:50Z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