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2. Diciembre/"/>
    </mc:Choice>
  </mc:AlternateContent>
  <xr:revisionPtr revIDLastSave="83" documentId="14_{D5BCB804-1759-4D0C-8B52-33C0334B865C}" xr6:coauthVersionLast="47" xr6:coauthVersionMax="47" xr10:uidLastSave="{47B94E82-DC77-4486-B8D4-37F931263323}"/>
  <workbookProtection workbookAlgorithmName="SHA-512" workbookHashValue="Hp4Ut+0H6p2zYSNE5XoezhP4IA7vqnJR7ENHtsWr+iPDhXKFJtsaDxuNQGdC/lqKxT2wCY3oVUlfuWkxoCNsUw==" workbookSaltValue="2ubGZqdA+quQeaSdhLAjVg==" workbookSpinCount="100000" lockStructure="1"/>
  <bookViews>
    <workbookView xWindow="-120" yWindow="-120" windowWidth="29040" windowHeight="1572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91029"/>
  <pivotCaches>
    <pivotCache cacheId="44" r:id="rId8"/>
    <pivotCache cacheId="49" r:id="rId9"/>
    <pivotCache cacheId="54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C18" i="2"/>
  <c r="B18" i="2"/>
  <c r="Z3" i="3" l="1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H4" i="10"/>
  <c r="K4" i="10" s="1"/>
  <c r="H7" i="10" s="1"/>
  <c r="D15" i="2"/>
  <c r="C8" i="2"/>
  <c r="C9" i="2"/>
  <c r="C7" i="2"/>
  <c r="B7" i="2"/>
  <c r="B9" i="2"/>
  <c r="B8" i="2"/>
  <c r="C17" i="2"/>
  <c r="B17" i="2"/>
  <c r="D16" i="2"/>
  <c r="C15" i="2"/>
  <c r="D9" i="2"/>
  <c r="D7" i="2"/>
  <c r="C16" i="2"/>
  <c r="D17" i="2"/>
  <c r="B15" i="2"/>
  <c r="D8" i="2"/>
  <c r="B16" i="2"/>
  <c r="G17" i="2" l="1"/>
  <c r="F17" i="2"/>
  <c r="E16" i="2"/>
  <c r="G16" i="2"/>
  <c r="F16" i="2"/>
  <c r="B10" i="2"/>
  <c r="D10" i="2"/>
  <c r="C10" i="2"/>
  <c r="D14" i="2" l="1"/>
  <c r="D6" i="2"/>
  <c r="C6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8" i="32"/>
  <c r="G50" i="32"/>
  <c r="H45" i="32"/>
  <c r="H51" i="32"/>
  <c r="H43" i="32"/>
  <c r="H48" i="32"/>
  <c r="G44" i="32"/>
  <c r="H47" i="32"/>
  <c r="H50" i="32"/>
  <c r="H53" i="32"/>
  <c r="H44" i="32"/>
  <c r="G47" i="32"/>
  <c r="G46" i="32"/>
  <c r="H46" i="32"/>
  <c r="G49" i="32"/>
  <c r="H49" i="32"/>
  <c r="G51" i="32"/>
  <c r="G52" i="32"/>
  <c r="G45" i="32"/>
  <c r="G53" i="32"/>
  <c r="G43" i="32"/>
  <c r="H52" i="32"/>
  <c r="H42" i="32"/>
  <c r="G42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D27" i="32"/>
  <c r="D28" i="32"/>
  <c r="D29" i="32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D12" i="32"/>
  <c r="D13" i="32"/>
  <c r="D14" i="32"/>
  <c r="D15" i="32"/>
  <c r="P15" i="32" s="1"/>
  <c r="K72" i="11" s="1"/>
  <c r="P14" i="32" l="1"/>
  <c r="K71" i="11" s="1"/>
  <c r="P29" i="32"/>
  <c r="K82" i="11" s="1"/>
  <c r="P13" i="32"/>
  <c r="K70" i="11" s="1"/>
  <c r="P28" i="32"/>
  <c r="K81" i="11" s="1"/>
  <c r="P12" i="32"/>
  <c r="K69" i="11" s="1"/>
  <c r="P27" i="32"/>
  <c r="K80" i="11" s="1"/>
  <c r="P11" i="32"/>
  <c r="K68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I103" i="11"/>
  <c r="H92" i="11" a="1"/>
  <c r="H92" i="11" s="1"/>
  <c r="H97" i="11"/>
  <c r="H98" i="11"/>
  <c r="H99" i="1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79" i="11"/>
  <c r="E80" i="11"/>
  <c r="E81" i="11"/>
  <c r="E82" i="11"/>
  <c r="E83" i="11"/>
  <c r="E84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H102" i="11"/>
  <c r="E86" i="11"/>
  <c r="H101" i="11"/>
  <c r="E85" i="11"/>
  <c r="H100" i="11"/>
  <c r="I100" i="11"/>
  <c r="H86" i="11"/>
  <c r="I99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3" i="11" l="1"/>
  <c r="F96" i="11"/>
  <c r="F101" i="11"/>
  <c r="F102" i="11"/>
  <c r="F98" i="11"/>
  <c r="F97" i="11"/>
  <c r="F93" i="11"/>
  <c r="F92" i="11"/>
  <c r="F94" i="11"/>
  <c r="F95" i="11"/>
  <c r="F100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E17" i="2"/>
  <c r="G15" i="2"/>
  <c r="F15" i="2"/>
  <c r="E15" i="2"/>
  <c r="C14" i="2"/>
  <c r="B14" i="2"/>
  <c r="G9" i="2"/>
  <c r="F9" i="2"/>
  <c r="E9" i="2"/>
  <c r="G8" i="2"/>
  <c r="F8" i="2"/>
  <c r="E8" i="2"/>
  <c r="G7" i="2" l="1"/>
  <c r="G6" i="2" s="1"/>
  <c r="F7" i="2"/>
  <c r="F6" i="2" s="1"/>
  <c r="E7" i="2"/>
  <c r="B6" i="2"/>
  <c r="F14" i="2"/>
  <c r="G14" i="2"/>
  <c r="E19" i="2"/>
  <c r="G19" i="2"/>
  <c r="F19" i="2"/>
  <c r="E14" i="2"/>
  <c r="E6" i="2" l="1"/>
  <c r="E10" i="2"/>
  <c r="C21" i="2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0" i="2" l="1"/>
  <c r="E88" i="11"/>
  <c r="F88" i="11"/>
  <c r="G10" i="2"/>
  <c r="B21" i="2"/>
  <c r="F21" i="2" l="1"/>
  <c r="G21" i="2"/>
  <c r="E21" i="2"/>
</calcChain>
</file>

<file path=xl/sharedStrings.xml><?xml version="1.0" encoding="utf-8"?>
<sst xmlns="http://schemas.openxmlformats.org/spreadsheetml/2006/main" count="2363" uniqueCount="215">
  <si>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</si>
  <si>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</si>
  <si>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</si>
  <si>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</si>
  <si>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</si>
  <si>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</si>
  <si>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</si>
  <si>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</si>
  <si>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</si>
  <si>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</si>
  <si>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</si>
  <si>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</si>
  <si>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</si>
  <si>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</si>
  <si>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</si>
  <si>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</si>
  <si>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</si>
  <si>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</si>
  <si>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</si>
  <si>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</si>
  <si>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</si>
  <si>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</si>
  <si>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</si>
  <si>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</si>
  <si>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</si>
  <si>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</si>
  <si>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</si>
  <si>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</si>
  <si>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</si>
  <si>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</si>
  <si>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</si>
  <si>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</si>
  <si>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</si>
  <si>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</si>
  <si>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</si>
  <si>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</si>
  <si>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</si>
  <si>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</si>
  <si>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</si>
  <si>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</si>
  <si>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</si>
  <si>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</si>
  <si>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</si>
  <si>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</si>
  <si>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</si>
  <si>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</si>
  <si>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</si>
  <si>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</si>
  <si>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</si>
  <si>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</si>
  <si>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</si>
  <si>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</si>
  <si>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</si>
  <si>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</si>
  <si>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</si>
  <si>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</si>
  <si>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</si>
  <si>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</si>
  <si>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</si>
  <si>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</si>
  <si>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</si>
  <si>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</si>
  <si>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</si>
  <si>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</si>
  <si>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</si>
  <si>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</si>
  <si>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</si>
  <si>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</si>
  <si>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</si>
  <si>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</si>
  <si>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</si>
  <si>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</si>
  <si>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</si>
  <si>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</si>
  <si>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</si>
  <si>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</si>
  <si>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</si>
  <si>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</si>
  <si>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</si>
  <si>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</si>
  <si>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</si>
  <si>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</si>
  <si>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</si>
  <si>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</si>
  <si>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</si>
  <si>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</si>
  <si>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</si>
  <si>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</si>
  <si>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</si>
  <si>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</si>
  <si>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</si>
  <si>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</si>
  <si>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</si>
  <si>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</si>
  <si>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</si>
  <si>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</si>
  <si>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</si>
  <si>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</si>
  <si>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</si>
  <si>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</si>
  <si>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</si>
  <si>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</si>
  <si>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</si>
  <si>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</si>
  <si>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</si>
  <si>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</si>
  <si>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</si>
  <si>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</si>
  <si>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</si>
  <si>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</si>
  <si>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</si>
  <si>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</si>
  <si>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</si>
  <si>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</si>
  <si>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</si>
  <si>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</si>
  <si>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</si>
  <si>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</si>
  <si>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</si>
  <si>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</si>
  <si>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</si>
  <si>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</si>
  <si>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</si>
  <si>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</si>
  <si>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</si>
  <si>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</si>
  <si>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</si>
  <si>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</si>
  <si>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</si>
  <si>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</si>
  <si>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</si>
  <si>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</si>
  <si>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</si>
  <si>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</si>
  <si>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</si>
  <si>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</si>
  <si>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</si>
  <si>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</si>
  <si>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</si>
  <si>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</si>
  <si>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</si>
  <si>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</si>
  <si>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</si>
  <si>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</si>
  <si>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</si>
  <si>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</si>
  <si>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</si>
  <si>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</si>
  <si>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</si>
  <si>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</si>
  <si>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</si>
  <si>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</si>
  <si>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</si>
  <si>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</si>
  <si>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</si>
  <si>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</si>
  <si>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</si>
  <si>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</si>
  <si>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</si>
  <si>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</si>
  <si>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</si>
  <si>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</si>
  <si>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</si>
  <si>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</si>
  <si>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</si>
  <si>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</si>
  <si>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</si>
  <si>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</si>
  <si>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</si>
  <si>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</si>
  <si>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</si>
  <si>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</si>
  <si>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</si>
  <si>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</si>
  <si>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</si>
  <si>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</si>
  <si>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</si>
  <si>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</si>
  <si>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</si>
  <si>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</si>
  <si>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</si>
  <si>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</si>
  <si>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</si>
  <si>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</si>
  <si>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</si>
  <si>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</si>
  <si>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</si>
  <si>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</si>
  <si>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</si>
  <si>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</si>
  <si>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</si>
  <si>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</si>
  <si>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</si>
  <si>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</si>
  <si>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</si>
  <si>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</si>
  <si>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</si>
  <si>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</si>
  <si>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 xml:space="preserve">EJECUCIÓN PRESUPUESTAL </t>
  </si>
  <si>
    <t xml:space="preserve">2024 ( Millones) </t>
  </si>
  <si>
    <t>A02-Adquisición de Activos no Financieros   y Diferentes activos</t>
  </si>
  <si>
    <t>A01-SALARIO</t>
  </si>
  <si>
    <t>A03-Transferencias Corrientes</t>
  </si>
  <si>
    <t>C35023-TRANSFORMACIÓN PRODUCTIVA, INTERNACIONALIZACIÓN Y ACCIÓN CLÍMATICA / C. MARCO REGULATORIO PARA INVESTIGAR E INNOVAR</t>
  </si>
  <si>
    <t>C359911- CONVERGENCIA REGIONAL / B. ENTIDADES PÚBLICAS TERRITORIALES Y NACIONALES FORTALECIDAS</t>
  </si>
  <si>
    <t>C359912- CONVERGENCIA REGIONAL / B. ENTIDADES PÚBLICAS TERRITORIALES Y NACIONALES FORTALECIDAS</t>
  </si>
  <si>
    <t xml:space="preserve">EJECUCIÓN PRESUPUESTAL   2025 ( Millones) </t>
  </si>
  <si>
    <t>A-03-03-01-026</t>
  </si>
  <si>
    <t>026</t>
  </si>
  <si>
    <t>Nación</t>
  </si>
  <si>
    <t>GASTOS INHERENTES A LA INTERVENCIÓN ADMINISTRATIVA PARÁGRAFO  3,  ART. 10, DECRETO 4334 DE 2008, ART. 1   DECRETO 1761 DE 2009</t>
  </si>
  <si>
    <t>A-08-05</t>
  </si>
  <si>
    <t>05</t>
  </si>
  <si>
    <t>MULTAS, SANCIONES E INTERESES DE MORA</t>
  </si>
  <si>
    <t>A08-Impuestos  - Cuota Auditaje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</si>
</sst>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\ #,##0.00;\-&quot;$&quot;\ #,##0.00"/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3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164" fontId="3" fillId="0" borderId="6" xfId="0" applyNumberFormat="1" applyFont="1" applyBorder="1"/>
    <xf numFmtId="7" fontId="3" fillId="0" borderId="0" xfId="0" applyNumberFormat="1" applyFont="1"/>
    <xf numFmtId="0" fontId="36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5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207645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398145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93345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15240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360045</xdr:colOff>
      <xdr:row>11</xdr:row>
      <xdr:rowOff>131445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6036.681181944441" createdVersion="6" refreshedVersion="8" minRefreshableVersion="3" recordCount="282" xr:uid="{00000000-000A-0000-FFFF-FFFF30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0" maxValue="11702947895.82"/>
    </cacheField>
    <cacheField name="ORDEN PAGO" numFmtId="0">
      <sharedItems containsString="0" containsBlank="1" containsNumber="1" minValue="0" maxValue="11702947895.82"/>
    </cacheField>
    <cacheField name="PAGOS" numFmtId="0">
      <sharedItems containsString="0" containsBlank="1" containsNumber="1" minValue="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4">
        <s v="A01"/>
        <s v="A02"/>
        <s v="A03"/>
        <s v="A06"/>
        <s v="A08"/>
        <s v="C35023"/>
        <s v="C359911"/>
        <s v="C359912"/>
        <s v=""/>
        <s v="A0102" u="1"/>
        <s v="A0103" u="1"/>
        <s v="A0301" u="1"/>
        <s v="A0302" u="1"/>
        <s v="A0303" u="1"/>
        <s v="A0604" u="1"/>
        <s v="A0801" u="1"/>
        <s v="A0101" u="1"/>
        <s v="C35022" u="1"/>
        <s v="C35032" u="1"/>
        <s v="C35998" u="1"/>
        <s v="C35999" u="1"/>
        <s v="A0104" u="1"/>
        <s v="B1001" u="1"/>
        <s v="C35991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6036.681182175926" createdVersion="6" refreshedVersion="8" minRefreshableVersion="3" recordCount="282" xr:uid="{00000000-000A-0000-FFFF-FFFF31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0" maxValue="11702947895.82"/>
    </cacheField>
    <cacheField name="ORDEN PAGO" numFmtId="0">
      <sharedItems containsString="0" containsBlank="1" containsNumber="1" minValue="0" maxValue="11702947895.82"/>
    </cacheField>
    <cacheField name="PAGOS" numFmtId="0">
      <sharedItems containsString="0" containsBlank="1" containsNumber="1" minValue="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4">
        <s v="A01"/>
        <s v="A02"/>
        <s v="A03"/>
        <s v="A06"/>
        <s v="A08"/>
        <s v="C35023"/>
        <s v="C359911"/>
        <s v="C359912"/>
        <s v=""/>
        <s v="A0102" u="1"/>
        <s v="A0103" u="1"/>
        <s v="A0301" u="1"/>
        <s v="A0302" u="1"/>
        <s v="A0303" u="1"/>
        <s v="A0604" u="1"/>
        <s v="A0801" u="1"/>
        <s v="A0101" u="1"/>
        <s v="C35022" u="1"/>
        <s v="C35032" u="1"/>
        <s v="C35998" u="1"/>
        <s v="C35999" u="1"/>
        <s v="C9" u="1"/>
        <s v="A3" u="1"/>
        <s v="A0104" u="1"/>
        <s v="C11" u="1"/>
        <s v="C12" u="1"/>
        <s v="C2" u="1"/>
        <s v="A32" u="1"/>
        <s v="C8" u="1"/>
        <s v="A33" u="1"/>
        <s v="B1001" u="1"/>
        <s v="A2" u="1"/>
        <s v="C359910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6036.681182870372" createdVersion="6" refreshedVersion="8" minRefreshableVersion="3" recordCount="12" xr:uid="{00000000-000A-0000-FFFF-FFFF32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s v=""/>
    <s v=""/>
    <n v="0"/>
    <n v="0"/>
    <n v="0"/>
    <m/>
    <m/>
    <m/>
    <x v="0"/>
  </r>
  <r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s v=""/>
    <s v=""/>
    <n v="0"/>
    <n v="0"/>
    <n v="0"/>
    <m/>
    <m/>
    <m/>
    <x v="0"/>
  </r>
  <r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s v=""/>
    <s v=""/>
    <n v="0"/>
    <n v="0"/>
    <n v="0"/>
    <m/>
    <m/>
    <m/>
    <x v="0"/>
  </r>
  <r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s v=""/>
    <s v=""/>
    <n v="0"/>
    <n v="0"/>
    <n v="0"/>
    <m/>
    <m/>
    <m/>
    <x v="0"/>
  </r>
  <r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s v=""/>
    <s v=""/>
    <n v="0"/>
    <n v="0"/>
    <n v="0"/>
    <m/>
    <m/>
    <m/>
    <x v="0"/>
  </r>
  <r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s v=""/>
    <s v=""/>
    <n v="0"/>
    <n v="0"/>
    <n v="0"/>
    <m/>
    <m/>
    <m/>
    <x v="0"/>
  </r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0"/>
    <n v="0"/>
    <n v="0"/>
    <m/>
    <m/>
    <m/>
    <x v="2"/>
  </r>
  <r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s v=""/>
    <s v=""/>
    <n v="0"/>
    <n v="0"/>
    <n v="0"/>
    <m/>
    <m/>
    <m/>
    <x v="2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s v=""/>
    <s v=""/>
    <n v="0"/>
    <n v="0"/>
    <n v="0"/>
    <m/>
    <m/>
    <m/>
    <x v="2"/>
  </r>
  <r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s v=""/>
    <s v=""/>
    <n v="0"/>
    <n v="0"/>
    <n v="0"/>
    <m/>
    <m/>
    <m/>
    <x v="2"/>
  </r>
  <r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s v=""/>
    <s v=""/>
    <n v="0"/>
    <n v="0"/>
    <n v="0"/>
    <m/>
    <m/>
    <m/>
    <x v="2"/>
  </r>
  <r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s v=""/>
    <s v=""/>
    <n v="0"/>
    <n v="0"/>
    <n v="0"/>
    <m/>
    <m/>
    <m/>
    <x v="2"/>
  </r>
  <r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s v=""/>
    <s v=""/>
    <n v="0"/>
    <n v="0"/>
    <n v="0"/>
    <m/>
    <m/>
    <m/>
    <x v="2"/>
  </r>
  <r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0"/>
    <n v="0"/>
    <n v="0"/>
    <m/>
    <m/>
    <m/>
    <x v="2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2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0"/>
    <n v="0"/>
    <n v="0"/>
    <m/>
    <m/>
    <m/>
    <x v="3"/>
  </r>
  <r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4"/>
  </r>
  <r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s v=""/>
    <s v=""/>
    <n v="0"/>
    <n v="0"/>
    <n v="0"/>
    <m/>
    <m/>
    <m/>
    <x v="4"/>
  </r>
  <r>
    <s v="35-02-00"/>
    <s v="SUPERINTENDENCIA DE SOCIEDADES"/>
    <s v="A-08-05"/>
    <s v="A"/>
    <s v="08"/>
    <s v="05"/>
    <m/>
    <m/>
    <m/>
    <m/>
    <m/>
    <m/>
    <s v="Propios"/>
    <s v="20"/>
    <s v="CSF"/>
    <s v="MULTAS, SANCIONES E INTERESES DE MORA"/>
    <s v=""/>
    <s v=""/>
    <n v="0"/>
    <n v="0"/>
    <n v="0"/>
    <m/>
    <m/>
    <m/>
    <x v="4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5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6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s v=""/>
    <s v=""/>
    <n v="0"/>
    <n v="0"/>
    <n v="0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s v=""/>
    <s v=""/>
    <n v="0"/>
    <n v="0"/>
    <n v="0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s v=""/>
    <s v="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s v=""/>
    <s v=""/>
    <n v="0"/>
    <n v="0"/>
    <n v="0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s v=""/>
    <s v=""/>
    <n v="0"/>
    <n v="0"/>
    <n v="0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s v=""/>
    <s v=""/>
    <n v="0"/>
    <n v="0"/>
    <n v="0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0"/>
    <n v="0"/>
    <n v="0"/>
    <m/>
    <m/>
    <m/>
    <x v="2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s v=""/>
    <s v="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s v=""/>
    <s v="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s v=""/>
    <s v=""/>
    <n v="0"/>
    <n v="0"/>
    <n v="0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s v=""/>
    <s v=""/>
    <n v="0"/>
    <n v="0"/>
    <n v="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s v=""/>
    <s v=""/>
    <n v="0"/>
    <n v="0"/>
    <n v="0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s v=""/>
    <s v=""/>
    <n v="0"/>
    <n v="0"/>
    <n v="0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0"/>
    <n v="0"/>
    <n v="0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0"/>
    <n v="0"/>
    <n v="0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s v=""/>
    <s v=""/>
    <n v="0"/>
    <n v="0"/>
    <n v="0"/>
    <m/>
    <m/>
    <m/>
    <x v="4"/>
  </r>
  <r>
    <x v="0"/>
    <s v="35-02-00"/>
    <s v="SUPERINTENDENCIA DE SOCIEDADES"/>
    <s v="A-08-05"/>
    <s v="A"/>
    <s v="08"/>
    <s v="05"/>
    <m/>
    <m/>
    <m/>
    <m/>
    <m/>
    <m/>
    <s v="Propios"/>
    <s v="20"/>
    <s v="CSF"/>
    <s v="MULTAS, SANCIONES E INTERESES DE MORA"/>
    <s v=""/>
    <s v=""/>
    <n v="0"/>
    <n v="0"/>
    <n v="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5"/>
  </r>
  <r>
    <x v="1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6"/>
  </r>
  <r>
    <x v="1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4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4:D14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5">
        <item x="8"/>
        <item m="1" x="16"/>
        <item m="1" x="9"/>
        <item m="1" x="10"/>
        <item m="1" x="21"/>
        <item x="1"/>
        <item x="2"/>
        <item m="1" x="11"/>
        <item m="1" x="12"/>
        <item m="1" x="13"/>
        <item m="1" x="14"/>
        <item x="4"/>
        <item m="1" x="15"/>
        <item m="1" x="22"/>
        <item m="1" x="17"/>
        <item m="1" x="18"/>
        <item m="1" x="23"/>
        <item m="1" x="19"/>
        <item m="1" x="20"/>
        <item x="5"/>
        <item x="6"/>
        <item x="7"/>
        <item x="0"/>
        <item x="3"/>
        <item t="default"/>
      </items>
    </pivotField>
  </pivotFields>
  <rowFields count="1">
    <field x="24"/>
  </rowFields>
  <rowItems count="10">
    <i>
      <x/>
    </i>
    <i>
      <x v="5"/>
    </i>
    <i>
      <x v="6"/>
    </i>
    <i>
      <x v="11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0" baseItem="0"/>
    <dataField name="Suma de ORDEN PAGO" fld="19" baseField="0" baseItem="0"/>
    <dataField name="Suma de PAGOS" fld="20" baseField="0" baseItem="0"/>
  </dataFields>
  <formats count="6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24" type="button" dataOnly="0" labelOnly="1" outline="0" axis="axisRow" fieldPosition="0"/>
    </format>
    <format dxfId="41">
      <pivotArea dataOnly="0" labelOnly="1" fieldPosition="0">
        <references count="1">
          <reference field="24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2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8"/>
        <item h="1" x="0"/>
        <item h="1" m="1" x="16"/>
        <item h="1" m="1" x="9"/>
        <item h="1" m="1" x="10"/>
        <item h="1" m="1" x="23"/>
        <item h="1" x="1"/>
        <item h="1" x="2"/>
        <item h="1" m="1" x="11"/>
        <item h="1" m="1" x="12"/>
        <item h="1" m="1" x="13"/>
        <item h="1" x="3"/>
        <item h="1" m="1" x="14"/>
        <item h="1" x="4"/>
        <item h="1" m="1" x="15"/>
        <item h="1" m="1" x="31"/>
        <item h="1" m="1" x="22"/>
        <item h="1" m="1" x="27"/>
        <item h="1" m="1" x="29"/>
        <item h="1" m="1" x="30"/>
        <item h="1" m="1" x="24"/>
        <item h="1" m="1" x="25"/>
        <item h="1" m="1" x="26"/>
        <item h="1" m="1" x="33"/>
        <item h="1" m="1" x="17"/>
        <item h="1" x="5"/>
        <item h="1" m="1" x="18"/>
        <item h="1" m="1" x="32"/>
        <item h="1" x="6"/>
        <item h="1" x="7"/>
        <item h="1" m="1" x="19"/>
        <item h="1" m="1" x="20"/>
        <item h="1" m="1" x="28"/>
        <item h="1" m="1" x="21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0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8"/>
        <item h="1" x="0"/>
        <item h="1" m="1" x="16"/>
        <item h="1" m="1" x="9"/>
        <item h="1" m="1" x="10"/>
        <item h="1" m="1" x="23"/>
        <item h="1" x="1"/>
        <item h="1" x="2"/>
        <item h="1" m="1" x="11"/>
        <item h="1" m="1" x="12"/>
        <item h="1" m="1" x="13"/>
        <item h="1" x="3"/>
        <item h="1" m="1" x="14"/>
        <item h="1" x="4"/>
        <item h="1" m="1" x="15"/>
        <item h="1" m="1" x="31"/>
        <item h="1" m="1" x="22"/>
        <item h="1" m="1" x="27"/>
        <item h="1" m="1" x="29"/>
        <item h="1" m="1" x="30"/>
        <item h="1" m="1" x="24"/>
        <item h="1" m="1" x="25"/>
        <item h="1" m="1" x="26"/>
        <item h="1" m="1" x="33"/>
        <item h="1" m="1" x="17"/>
        <item h="1" x="5"/>
        <item h="1" m="1" x="18"/>
        <item h="1" m="1" x="32"/>
        <item h="1" x="6"/>
        <item h="1" x="7"/>
        <item h="1" m="1" x="19"/>
        <item h="1" m="1" x="20"/>
        <item h="1" m="1" x="28"/>
        <item h="1" m="1" x="21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6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5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8"/>
        <item h="1" x="0"/>
        <item h="1" m="1" x="16"/>
        <item h="1" m="1" x="9"/>
        <item h="1" m="1" x="10"/>
        <item h="1" m="1" x="23"/>
        <item h="1" x="1"/>
        <item h="1" x="2"/>
        <item h="1" m="1" x="11"/>
        <item h="1" m="1" x="12"/>
        <item h="1" m="1" x="13"/>
        <item h="1" x="3"/>
        <item h="1" m="1" x="14"/>
        <item h="1" x="4"/>
        <item h="1" m="1" x="15"/>
        <item h="1" m="1" x="31"/>
        <item h="1" m="1" x="22"/>
        <item h="1" m="1" x="27"/>
        <item h="1" m="1" x="29"/>
        <item h="1" m="1" x="30"/>
        <item h="1" m="1" x="24"/>
        <item h="1" m="1" x="25"/>
        <item h="1" m="1" x="26"/>
        <item h="1" m="1" x="33"/>
        <item h="1" m="1" x="17"/>
        <item h="1" x="5"/>
        <item h="1" m="1" x="18"/>
        <item h="1" m="1" x="32"/>
        <item h="1" x="6"/>
        <item h="1" x="7"/>
        <item h="1" m="1" x="19"/>
        <item h="1" m="1" x="20"/>
        <item h="1" m="1" x="28"/>
        <item h="1" m="1" x="21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2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5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8"/>
        <item h="1" x="0"/>
        <item h="1" m="1" x="16"/>
        <item h="1" m="1" x="9"/>
        <item h="1" m="1" x="10"/>
        <item h="1" m="1" x="23"/>
        <item h="1" x="1"/>
        <item h="1" x="2"/>
        <item h="1" m="1" x="11"/>
        <item h="1" m="1" x="12"/>
        <item h="1" m="1" x="13"/>
        <item h="1" x="3"/>
        <item h="1" m="1" x="14"/>
        <item h="1" x="4"/>
        <item h="1" m="1" x="15"/>
        <item h="1" m="1" x="31"/>
        <item h="1" m="1" x="22"/>
        <item h="1" m="1" x="27"/>
        <item h="1" m="1" x="29"/>
        <item h="1" m="1" x="30"/>
        <item h="1" m="1" x="24"/>
        <item h="1" m="1" x="25"/>
        <item h="1" m="1" x="26"/>
        <item h="1" m="1" x="33"/>
        <item h="1" m="1" x="17"/>
        <item h="1" x="5"/>
        <item h="1" m="1" x="18"/>
        <item h="1" m="1" x="32"/>
        <item h="1" x="6"/>
        <item h="1" x="7"/>
        <item h="1" m="1" x="19"/>
        <item h="1" m="1" x="20"/>
        <item h="1" m="1" x="28"/>
        <item h="1" m="1" x="21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5" cacheId="49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7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8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5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8"/>
        <item h="1" x="0"/>
        <item h="1" m="1" x="16"/>
        <item h="1" m="1" x="9"/>
        <item h="1" m="1" x="10"/>
        <item h="1" m="1" x="23"/>
        <item h="1" x="1"/>
        <item h="1" x="2"/>
        <item h="1" m="1" x="11"/>
        <item h="1" m="1" x="12"/>
        <item h="1" m="1" x="13"/>
        <item h="1" x="3"/>
        <item h="1" m="1" x="14"/>
        <item h="1" x="4"/>
        <item h="1" m="1" x="15"/>
        <item h="1" m="1" x="31"/>
        <item h="1" m="1" x="22"/>
        <item h="1" m="1" x="27"/>
        <item h="1" m="1" x="29"/>
        <item h="1" m="1" x="30"/>
        <item h="1" m="1" x="24"/>
        <item h="1" m="1" x="25"/>
        <item h="1" m="1" x="26"/>
        <item h="1" m="1" x="33"/>
        <item h="1" m="1" x="17"/>
        <item h="1" x="5"/>
        <item h="1" m="1" x="18"/>
        <item h="1" m="1" x="32"/>
        <item h="1" x="6"/>
        <item h="1" x="7"/>
        <item h="1" m="1" x="19"/>
        <item h="1" m="1" x="20"/>
        <item h="1" m="1" x="28"/>
        <item h="1" m="1" x="21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4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8"/>
        <item h="1" x="0"/>
        <item h="1" m="1" x="16"/>
        <item h="1" m="1" x="9"/>
        <item h="1" m="1" x="10"/>
        <item h="1" m="1" x="23"/>
        <item h="1" x="1"/>
        <item h="1" x="2"/>
        <item h="1" m="1" x="11"/>
        <item h="1" m="1" x="12"/>
        <item h="1" m="1" x="13"/>
        <item h="1" x="3"/>
        <item h="1" m="1" x="14"/>
        <item h="1" x="4"/>
        <item h="1" m="1" x="15"/>
        <item h="1" m="1" x="31"/>
        <item h="1" m="1" x="22"/>
        <item h="1" m="1" x="27"/>
        <item h="1" m="1" x="29"/>
        <item h="1" m="1" x="30"/>
        <item h="1" m="1" x="24"/>
        <item h="1" m="1" x="25"/>
        <item h="1" m="1" x="26"/>
        <item h="1" m="1" x="33"/>
        <item h="1" m="1" x="17"/>
        <item h="1" x="5"/>
        <item h="1" m="1" x="18"/>
        <item h="1" m="1" x="32"/>
        <item h="1" x="6"/>
        <item h="1" x="7"/>
        <item h="1" m="1" x="19"/>
        <item h="1" m="1" x="20"/>
        <item h="1" m="1" x="28"/>
        <item h="1" m="1" x="21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5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1000000}" sourceName="CM - A">
  <pivotTables>
    <pivotTable tabId="32" name="TablaDinámica2"/>
  </pivotTables>
  <data>
    <tabular pivotCacheId="3">
      <items count="34">
        <i x="8" s="1"/>
        <i x="0"/>
        <i x="1"/>
        <i x="2"/>
        <i x="3"/>
        <i x="4"/>
        <i x="5"/>
        <i x="6"/>
        <i x="7"/>
        <i x="16" nd="1"/>
        <i x="9" nd="1"/>
        <i x="10" nd="1"/>
        <i x="23" nd="1"/>
        <i x="11" nd="1"/>
        <i x="12" nd="1"/>
        <i x="13" nd="1"/>
        <i x="14" nd="1"/>
        <i x="15" nd="1"/>
        <i x="31" nd="1"/>
        <i x="22" nd="1"/>
        <i x="27" nd="1"/>
        <i x="29" nd="1"/>
        <i x="30" nd="1"/>
        <i x="24" nd="1"/>
        <i x="25" nd="1"/>
        <i x="26" nd="1"/>
        <i x="33" nd="1"/>
        <i x="17" nd="1"/>
        <i x="18" nd="1"/>
        <i x="32" nd="1"/>
        <i x="19" nd="1"/>
        <i x="20" nd="1"/>
        <i x="28" nd="1"/>
        <i x="21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2000000}" sourceName="CM - A">
  <pivotTables>
    <pivotTable tabId="32" name="TablaDinámica4"/>
  </pivotTables>
  <data>
    <tabular pivotCacheId="3">
      <items count="34">
        <i x="0"/>
        <i x="1"/>
        <i x="2"/>
        <i x="3"/>
        <i x="4"/>
        <i x="5"/>
        <i x="6"/>
        <i x="7"/>
        <i x="8" s="1" nd="1"/>
        <i x="16" nd="1"/>
        <i x="9" nd="1"/>
        <i x="10" nd="1"/>
        <i x="23" nd="1"/>
        <i x="11" nd="1"/>
        <i x="12" nd="1"/>
        <i x="13" nd="1"/>
        <i x="14" nd="1"/>
        <i x="15" nd="1"/>
        <i x="31" nd="1"/>
        <i x="22" nd="1"/>
        <i x="27" nd="1"/>
        <i x="29" nd="1"/>
        <i x="30" nd="1"/>
        <i x="24" nd="1"/>
        <i x="25" nd="1"/>
        <i x="26" nd="1"/>
        <i x="33" nd="1"/>
        <i x="17" nd="1"/>
        <i x="18" nd="1"/>
        <i x="32" nd="1"/>
        <i x="19" nd="1"/>
        <i x="20" nd="1"/>
        <i x="28" nd="1"/>
        <i x="2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3000000}" sourceName="CM - A">
  <pivotTables>
    <pivotTable tabId="32" name="TablaDinámica6"/>
  </pivotTables>
  <data>
    <tabular pivotCacheId="3">
      <items count="34">
        <i x="8" s="1"/>
        <i x="0"/>
        <i x="1"/>
        <i x="2"/>
        <i x="3"/>
        <i x="4"/>
        <i x="5"/>
        <i x="6"/>
        <i x="7"/>
        <i x="16" nd="1"/>
        <i x="9" nd="1"/>
        <i x="10" nd="1"/>
        <i x="23" nd="1"/>
        <i x="11" nd="1"/>
        <i x="12" nd="1"/>
        <i x="13" nd="1"/>
        <i x="14" nd="1"/>
        <i x="15" nd="1"/>
        <i x="31" nd="1"/>
        <i x="22" nd="1"/>
        <i x="27" nd="1"/>
        <i x="29" nd="1"/>
        <i x="30" nd="1"/>
        <i x="24" nd="1"/>
        <i x="25" nd="1"/>
        <i x="26" nd="1"/>
        <i x="33" nd="1"/>
        <i x="17" nd="1"/>
        <i x="18" nd="1"/>
        <i x="32" nd="1"/>
        <i x="19" nd="1"/>
        <i x="20" nd="1"/>
        <i x="28" nd="1"/>
        <i x="2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4000000}" sourceName="CM - A">
  <pivotTables>
    <pivotTable tabId="32" name="TablaDinámica8"/>
  </pivotTables>
  <data>
    <tabular pivotCacheId="3">
      <items count="34">
        <i x="0"/>
        <i x="1"/>
        <i x="2"/>
        <i x="3"/>
        <i x="4"/>
        <i x="5"/>
        <i x="6"/>
        <i x="7"/>
        <i x="8" s="1" nd="1"/>
        <i x="16" nd="1"/>
        <i x="9" nd="1"/>
        <i x="10" nd="1"/>
        <i x="23" nd="1"/>
        <i x="11" nd="1"/>
        <i x="12" nd="1"/>
        <i x="13" nd="1"/>
        <i x="14" nd="1"/>
        <i x="15" nd="1"/>
        <i x="31" nd="1"/>
        <i x="22" nd="1"/>
        <i x="27" nd="1"/>
        <i x="29" nd="1"/>
        <i x="30" nd="1"/>
        <i x="24" nd="1"/>
        <i x="25" nd="1"/>
        <i x="26" nd="1"/>
        <i x="33" nd="1"/>
        <i x="17" nd="1"/>
        <i x="18" nd="1"/>
        <i x="32" nd="1"/>
        <i x="19" nd="1"/>
        <i x="20" nd="1"/>
        <i x="28" nd="1"/>
        <i x="2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5000000}" sourceName="CM - A">
  <pivotTables>
    <pivotTable tabId="32" name="TablaDinámica10"/>
  </pivotTables>
  <data>
    <tabular pivotCacheId="3">
      <items count="34">
        <i x="8" s="1"/>
        <i x="0"/>
        <i x="1"/>
        <i x="2"/>
        <i x="3"/>
        <i x="4"/>
        <i x="5"/>
        <i x="6"/>
        <i x="7"/>
        <i x="16" nd="1"/>
        <i x="9" nd="1"/>
        <i x="10" nd="1"/>
        <i x="23" nd="1"/>
        <i x="11" nd="1"/>
        <i x="12" nd="1"/>
        <i x="13" nd="1"/>
        <i x="14" nd="1"/>
        <i x="15" nd="1"/>
        <i x="31" nd="1"/>
        <i x="22" nd="1"/>
        <i x="27" nd="1"/>
        <i x="29" nd="1"/>
        <i x="30" nd="1"/>
        <i x="24" nd="1"/>
        <i x="25" nd="1"/>
        <i x="26" nd="1"/>
        <i x="33" nd="1"/>
        <i x="17" nd="1"/>
        <i x="18" nd="1"/>
        <i x="32" nd="1"/>
        <i x="19" nd="1"/>
        <i x="20" nd="1"/>
        <i x="28" nd="1"/>
        <i x="2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6000000}" sourceName="CM - A">
  <pivotTables>
    <pivotTable tabId="32" name="TablaDinámica12"/>
  </pivotTables>
  <data>
    <tabular pivotCacheId="3">
      <items count="34">
        <i x="8" s="1"/>
        <i x="0"/>
        <i x="1"/>
        <i x="2"/>
        <i x="3"/>
        <i x="4"/>
        <i x="5"/>
        <i x="6"/>
        <i x="7"/>
        <i x="16" nd="1"/>
        <i x="9" nd="1"/>
        <i x="10" nd="1"/>
        <i x="23" nd="1"/>
        <i x="11" nd="1"/>
        <i x="12" nd="1"/>
        <i x="13" nd="1"/>
        <i x="14" nd="1"/>
        <i x="15" nd="1"/>
        <i x="31" nd="1"/>
        <i x="22" nd="1"/>
        <i x="27" nd="1"/>
        <i x="29" nd="1"/>
        <i x="30" nd="1"/>
        <i x="24" nd="1"/>
        <i x="25" nd="1"/>
        <i x="26" nd="1"/>
        <i x="33" nd="1"/>
        <i x="17" nd="1"/>
        <i x="18" nd="1"/>
        <i x="32" nd="1"/>
        <i x="19" nd="1"/>
        <i x="20" nd="1"/>
        <i x="28" nd="1"/>
        <i x="2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1000000}" cache="SegmentaciónDeDatos_CM___A1" caption="CM - A" startItem="1" rowHeight="257175"/>
  <slicer name="CM - A" xr10:uid="{00000000-0014-0000-FFFF-FFFF02000000}" cache="SegmentaciónDeDatos_CM___A" caption="CM - A" startItem="1" rowHeight="257175"/>
  <slicer name="CM - A 2" xr10:uid="{00000000-0014-0000-FFFF-FFFF03000000}" cache="SegmentaciónDeDatos_CM___A2" caption="CM - A" rowHeight="257175"/>
  <slicer name="CM - A 3" xr10:uid="{00000000-0014-0000-FFFF-FFFF04000000}" cache="SegmentaciónDeDatos_CM___A3" caption="CM - A" rowHeight="257175"/>
  <slicer name="CM - A 4" xr10:uid="{00000000-0014-0000-FFFF-FFFF05000000}" cache="SegmentaciónDeDatos_CM___A4" caption="CM - A" startItem="1" rowHeight="257175"/>
  <slicer name="CM - A 5" xr10:uid="{00000000-0014-0000-FFFF-FFFF06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3" totalsRowShown="0" headerRowDxfId="38" headerRowBorderDxfId="37" tableBorderDxfId="36">
  <autoFilter ref="A1:Z283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OBLIGACION" dataDxfId="16"/>
    <tableColumn id="21" xr3:uid="{00000000-0010-0000-0000-000015000000}" name="ORDEN PAGO" dataDxfId="15"/>
    <tableColumn id="22" xr3:uid="{00000000-0010-0000-0000-000016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127</v>
      </c>
      <c r="AD4" t="s">
        <v>128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129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130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131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132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135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124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125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126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133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134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zoomScale="70" zoomScaleNormal="98" zoomScaleSheetLayoutView="70" workbookViewId="0">
      <selection activeCell="C8" sqref="C8"/>
    </sheetView>
  </sheetViews>
  <sheetFormatPr baseColWidth="10" defaultColWidth="11.5546875" defaultRowHeight="15"/>
  <cols>
    <col min="1" max="1" width="66.44140625" style="82" customWidth="1"/>
    <col min="2" max="4" width="19.5546875" style="96" customWidth="1"/>
    <col min="5" max="5" width="23.5546875" style="96" customWidth="1"/>
    <col min="6" max="6" width="19.6640625" style="82" customWidth="1"/>
    <col min="7" max="7" width="17.77734375" style="82" customWidth="1"/>
    <col min="8" max="16384" width="11.5546875" style="82"/>
  </cols>
  <sheetData>
    <row r="2" spans="1:13" ht="64.5" customHeight="1">
      <c r="A2" s="123" t="s">
        <v>206</v>
      </c>
      <c r="B2" s="123"/>
      <c r="C2" s="123"/>
      <c r="D2" s="123"/>
      <c r="E2" s="123"/>
      <c r="F2" s="123"/>
      <c r="G2" s="123"/>
      <c r="H2" s="81"/>
      <c r="I2" s="81"/>
      <c r="J2" s="81"/>
      <c r="K2" s="81"/>
      <c r="L2" s="81"/>
      <c r="M2" s="81"/>
    </row>
    <row r="3" spans="1:13" ht="24">
      <c r="A3" s="124" t="s">
        <v>123</v>
      </c>
      <c r="B3" s="124"/>
      <c r="C3" s="124"/>
      <c r="D3" s="124"/>
      <c r="E3" s="124"/>
      <c r="F3" s="124"/>
      <c r="G3" s="124"/>
    </row>
    <row r="4" spans="1:13" ht="43.5" customHeight="1">
      <c r="A4" s="83" t="s">
        <v>107</v>
      </c>
      <c r="B4" s="84" t="s">
        <v>109</v>
      </c>
      <c r="C4" s="84" t="s">
        <v>193</v>
      </c>
      <c r="D4" s="84" t="s">
        <v>194</v>
      </c>
      <c r="E4" s="84" t="s">
        <v>195</v>
      </c>
      <c r="F4" s="84" t="s">
        <v>196</v>
      </c>
      <c r="G4" s="85" t="s">
        <v>197</v>
      </c>
    </row>
    <row r="5" spans="1:13" ht="15.75">
      <c r="A5" s="86"/>
      <c r="B5" s="87">
        <v>-1</v>
      </c>
      <c r="C5" s="87">
        <v>-2</v>
      </c>
      <c r="D5" s="87">
        <v>-3</v>
      </c>
      <c r="E5" s="87" t="s">
        <v>113</v>
      </c>
      <c r="F5" s="84" t="s">
        <v>114</v>
      </c>
      <c r="G5" s="85" t="s">
        <v>115</v>
      </c>
    </row>
    <row r="6" spans="1:13" ht="36">
      <c r="A6" s="88" t="s">
        <v>116</v>
      </c>
      <c r="B6" s="99">
        <f t="shared" ref="B6:G6" si="0">+B7</f>
        <v>28762658</v>
      </c>
      <c r="C6" s="99">
        <f t="shared" si="0"/>
        <v>28762658</v>
      </c>
      <c r="D6" s="99">
        <f t="shared" si="0"/>
        <v>28762658</v>
      </c>
      <c r="E6" s="99">
        <f t="shared" si="0"/>
        <v>0</v>
      </c>
      <c r="F6" s="100">
        <f t="shared" si="0"/>
        <v>1</v>
      </c>
      <c r="G6" s="100">
        <f t="shared" si="0"/>
        <v>1</v>
      </c>
    </row>
    <row r="7" spans="1:13" ht="28.5">
      <c r="A7" s="89" t="s">
        <v>203</v>
      </c>
      <c r="B7" s="101">
        <f>GETPIVOTDATA("OBLIGACION",CRIS!A4,"CM - A","C35023")</f>
        <v>28762658</v>
      </c>
      <c r="C7" s="101">
        <f>GETPIVOTDATA("Suma de ORDEN PAGO",CRIS!A4,"CM - A","C35023")</f>
        <v>28762658</v>
      </c>
      <c r="D7" s="101">
        <f>GETPIVOTDATA("Suma de PAGOS",CRIS!A4,"CM - A","C35023")</f>
        <v>28762658</v>
      </c>
      <c r="E7" s="102">
        <f>+B7-C7</f>
        <v>0</v>
      </c>
      <c r="F7" s="103">
        <f>+C7/B7</f>
        <v>1</v>
      </c>
      <c r="G7" s="104">
        <f>+D7/B7</f>
        <v>1</v>
      </c>
    </row>
    <row r="8" spans="1:13" ht="28.5">
      <c r="A8" s="90" t="s">
        <v>204</v>
      </c>
      <c r="B8" s="101">
        <f>GETPIVOTDATA("OBLIGACION",CRIS!A4,"CM - A","C359911")</f>
        <v>11702947895.82</v>
      </c>
      <c r="C8" s="101">
        <f>GETPIVOTDATA("Suma de ORDEN PAGO",CRIS!A4,"CM - A","C359911")</f>
        <v>11702947895.82</v>
      </c>
      <c r="D8" s="101">
        <f>GETPIVOTDATA("Suma de PAGOS",CRIS!A4,"CM - A","C359911")</f>
        <v>11702947895.82</v>
      </c>
      <c r="E8" s="101">
        <f>+B8-C8</f>
        <v>0</v>
      </c>
      <c r="F8" s="103">
        <f>+C8/B8</f>
        <v>1</v>
      </c>
      <c r="G8" s="107">
        <f>+D8/B8</f>
        <v>1</v>
      </c>
    </row>
    <row r="9" spans="1:13" ht="29.25" thickBot="1">
      <c r="A9" s="90" t="s">
        <v>205</v>
      </c>
      <c r="B9" s="101">
        <f>GETPIVOTDATA("OBLIGACION",CRIS!A4,"CM - A","C359912")</f>
        <v>1887903564.6099999</v>
      </c>
      <c r="C9" s="101">
        <f>GETPIVOTDATA("Suma de ORDEN PAGO",CRIS!A4,"CM - A","C359912")</f>
        <v>1887903564.6099999</v>
      </c>
      <c r="D9" s="101">
        <f>GETPIVOTDATA("Suma de PAGOS",CRIS!A4,"CM - A","C359912")</f>
        <v>1887903564.6099999</v>
      </c>
      <c r="E9" s="101">
        <f>+B9-C9</f>
        <v>0</v>
      </c>
      <c r="F9" s="103">
        <f>+C9/B9</f>
        <v>1</v>
      </c>
      <c r="G9" s="107">
        <f>+D9/B9</f>
        <v>1</v>
      </c>
    </row>
    <row r="10" spans="1:13" ht="37.5" customHeight="1" thickBot="1">
      <c r="A10" s="91" t="s">
        <v>117</v>
      </c>
      <c r="B10" s="99">
        <f>SUM(B7:B9)</f>
        <v>13619614118.43</v>
      </c>
      <c r="C10" s="99">
        <f>SUM(C7:C9)</f>
        <v>13619614118.43</v>
      </c>
      <c r="D10" s="99">
        <f>SUM(D7:D9)</f>
        <v>13619614118.43</v>
      </c>
      <c r="E10" s="99">
        <f>SUM(E7:E9)</f>
        <v>0</v>
      </c>
      <c r="F10" s="105">
        <f>+C10/B10</f>
        <v>1</v>
      </c>
      <c r="G10" s="106">
        <f>+D10/B10</f>
        <v>1</v>
      </c>
    </row>
    <row r="11" spans="1:13" ht="24">
      <c r="A11" s="125" t="s">
        <v>118</v>
      </c>
      <c r="B11" s="124"/>
      <c r="C11" s="124"/>
      <c r="D11" s="124"/>
      <c r="E11" s="124"/>
      <c r="F11" s="124"/>
      <c r="G11" s="124"/>
    </row>
    <row r="12" spans="1:13" ht="31.5">
      <c r="A12" s="83" t="s">
        <v>119</v>
      </c>
      <c r="B12" s="84" t="s">
        <v>109</v>
      </c>
      <c r="C12" s="84" t="s">
        <v>193</v>
      </c>
      <c r="D12" s="84" t="s">
        <v>194</v>
      </c>
      <c r="E12" s="87" t="s">
        <v>110</v>
      </c>
      <c r="F12" s="84" t="s">
        <v>111</v>
      </c>
      <c r="G12" s="85" t="s">
        <v>112</v>
      </c>
    </row>
    <row r="13" spans="1:13" ht="15.75">
      <c r="A13" s="83"/>
      <c r="B13" s="87">
        <v>-1</v>
      </c>
      <c r="C13" s="87">
        <v>-2</v>
      </c>
      <c r="D13" s="87">
        <v>-3</v>
      </c>
      <c r="E13" s="87" t="s">
        <v>113</v>
      </c>
      <c r="F13" s="84" t="s">
        <v>114</v>
      </c>
      <c r="G13" s="85" t="s">
        <v>115</v>
      </c>
    </row>
    <row r="14" spans="1:13" ht="24">
      <c r="A14" s="92" t="s">
        <v>120</v>
      </c>
      <c r="B14" s="108">
        <f>SUM(B15:B18)</f>
        <v>1599650570.3699999</v>
      </c>
      <c r="C14" s="108">
        <f>SUM(C15:C18)</f>
        <v>1599650570.3699999</v>
      </c>
      <c r="D14" s="108">
        <f>SUM(D15:D18)</f>
        <v>1599650570.3699999</v>
      </c>
      <c r="E14" s="108">
        <f>SUM(E15:E18)</f>
        <v>0</v>
      </c>
      <c r="F14" s="109">
        <f t="shared" ref="F14:F19" si="1">+C14/B14</f>
        <v>1</v>
      </c>
      <c r="G14" s="110">
        <f t="shared" ref="G14:G19" si="2">+D14/B14</f>
        <v>1</v>
      </c>
    </row>
    <row r="15" spans="1:13" ht="23.25">
      <c r="A15" s="93" t="s">
        <v>201</v>
      </c>
      <c r="B15" s="111">
        <f>GETPIVOTDATA("Suma de OBLIGACION",CRIS!A3,"CM - A","A01")</f>
        <v>9459510</v>
      </c>
      <c r="C15" s="111">
        <f>GETPIVOTDATA("Suma de ORDEN PAGO",CRIS!A4,"CM - A","A01")</f>
        <v>9459510</v>
      </c>
      <c r="D15" s="111">
        <f>GETPIVOTDATA("Suma de PAGOS",CRIS!A4,"CM - A","A01")</f>
        <v>9459510</v>
      </c>
      <c r="E15" s="101">
        <f>+B15-C15</f>
        <v>0</v>
      </c>
      <c r="F15" s="103">
        <f t="shared" si="1"/>
        <v>1</v>
      </c>
      <c r="G15" s="107">
        <f t="shared" si="2"/>
        <v>1</v>
      </c>
    </row>
    <row r="16" spans="1:13" ht="23.25">
      <c r="A16" s="93" t="s">
        <v>200</v>
      </c>
      <c r="B16" s="111">
        <f>GETPIVOTDATA("Suma de OBLIGACION",CRIS!A4,"CM - A","A02")</f>
        <v>1292908542.99</v>
      </c>
      <c r="C16" s="111">
        <f>GETPIVOTDATA("Suma de ORDEN PAGO",CRIS!A5,"CM - A","A02")</f>
        <v>1292908542.99</v>
      </c>
      <c r="D16" s="111">
        <f>GETPIVOTDATA("Suma de PAGOS",CRIS!A5,"CM - A","A02")</f>
        <v>1292908542.99</v>
      </c>
      <c r="E16" s="101">
        <f>+B16-C16</f>
        <v>0</v>
      </c>
      <c r="F16" s="103">
        <f t="shared" ref="F16" si="3">+C16/B16</f>
        <v>1</v>
      </c>
      <c r="G16" s="107">
        <f t="shared" ref="G16" si="4">+D16/B16</f>
        <v>1</v>
      </c>
    </row>
    <row r="17" spans="1:7" ht="23.25">
      <c r="A17" s="93" t="s">
        <v>202</v>
      </c>
      <c r="B17" s="111">
        <f>GETPIVOTDATA("Suma de OBLIGACION",CRIS!A3,"CM - A","A03")</f>
        <v>291534717.38</v>
      </c>
      <c r="C17" s="111">
        <f>GETPIVOTDATA("Suma de ORDEN PAGO",CRIS!A4,"CM - A","A03")</f>
        <v>291534717.38</v>
      </c>
      <c r="D17" s="111">
        <f>GETPIVOTDATA("Suma de PAGOS",CRIS!A4,"CM - A","A03")</f>
        <v>291534717.38</v>
      </c>
      <c r="E17" s="101">
        <f>+B17-C17</f>
        <v>0</v>
      </c>
      <c r="F17" s="103">
        <f t="shared" si="1"/>
        <v>1</v>
      </c>
      <c r="G17" s="107">
        <f t="shared" si="2"/>
        <v>1</v>
      </c>
    </row>
    <row r="18" spans="1:7" ht="24" thickBot="1">
      <c r="A18" s="93" t="s">
        <v>214</v>
      </c>
      <c r="B18" s="111">
        <f>GETPIVOTDATA("Suma de OBLIGACION",CRIS!A4,"CM - A","A08")</f>
        <v>5747800</v>
      </c>
      <c r="C18" s="111">
        <f>GETPIVOTDATA("Suma de ORDEN PAGO",CRIS!A4,"CM - A","A08")</f>
        <v>5747800</v>
      </c>
      <c r="D18" s="111">
        <f>GETPIVOTDATA("Suma de PAGOS",CRIS!A4,"CM - A","A08")</f>
        <v>5747800</v>
      </c>
      <c r="E18" s="101">
        <f>+B18-C18</f>
        <v>0</v>
      </c>
      <c r="F18" s="103">
        <f t="shared" si="1"/>
        <v>1</v>
      </c>
      <c r="G18" s="107">
        <f t="shared" si="2"/>
        <v>1</v>
      </c>
    </row>
    <row r="19" spans="1:7" ht="21" thickBot="1">
      <c r="A19" s="94" t="s">
        <v>121</v>
      </c>
      <c r="B19" s="112">
        <f>SUM(B15:B18)</f>
        <v>1599650570.3699999</v>
      </c>
      <c r="C19" s="112">
        <f>SUM(C15:C18)</f>
        <v>1599650570.3699999</v>
      </c>
      <c r="D19" s="112">
        <f>SUM(D15:D18)</f>
        <v>1599650570.3699999</v>
      </c>
      <c r="E19" s="112">
        <f>SUM(E15:E18)</f>
        <v>0</v>
      </c>
      <c r="F19" s="113">
        <f t="shared" si="1"/>
        <v>1</v>
      </c>
      <c r="G19" s="113">
        <f t="shared" si="2"/>
        <v>1</v>
      </c>
    </row>
    <row r="20" spans="1:7" ht="21" thickBot="1">
      <c r="A20" s="95"/>
      <c r="B20" s="114"/>
      <c r="C20" s="114"/>
      <c r="D20" s="114"/>
      <c r="E20" s="114"/>
      <c r="F20" s="115"/>
      <c r="G20" s="116"/>
    </row>
    <row r="21" spans="1:7" ht="21" thickBot="1">
      <c r="A21" s="94" t="s">
        <v>122</v>
      </c>
      <c r="B21" s="112">
        <f>+B19+B10</f>
        <v>15219264688.799999</v>
      </c>
      <c r="C21" s="112">
        <f>+C19+C10</f>
        <v>15219264688.799999</v>
      </c>
      <c r="D21" s="112">
        <f>+D19+D10</f>
        <v>15219264688.799999</v>
      </c>
      <c r="E21" s="112">
        <f>+E19+E10</f>
        <v>0</v>
      </c>
      <c r="F21" s="113">
        <f>+C21/B21</f>
        <v>1</v>
      </c>
      <c r="G21" s="113">
        <f>+D21/B21</f>
        <v>1</v>
      </c>
    </row>
    <row r="22" spans="1:7">
      <c r="B22" s="117"/>
      <c r="C22" s="117"/>
      <c r="D22" s="117"/>
      <c r="E22" s="117"/>
      <c r="F22" s="118"/>
      <c r="G22" s="118"/>
    </row>
    <row r="28" spans="1:7">
      <c r="F28" s="97"/>
    </row>
    <row r="29" spans="1:7">
      <c r="F29" s="98"/>
    </row>
  </sheetData>
  <sheetProtection algorithmName="SHA-512" hashValue="SubVMUlJaaCqRzkpYoKtp71Ho1bzecK+M4nYMJEYMfmd8DpTwP1Wjv32ZFr60BiAvcztWqkz6matxtcwrlNSEQ==" saltValue="5x+PQ1mW7aSPQBTg7iI/Zg==" spinCount="100000" sheet="1" objects="1" scenarios="1"/>
  <mergeCells count="3">
    <mergeCell ref="A2:G2"/>
    <mergeCell ref="A3:G3"/>
    <mergeCell ref="A11:G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14"/>
  <sheetViews>
    <sheetView workbookViewId="0">
      <selection activeCell="B17" sqref="B17"/>
    </sheetView>
  </sheetViews>
  <sheetFormatPr baseColWidth="10" defaultRowHeight="15"/>
  <cols>
    <col min="1" max="1" width="13.6640625" bestFit="1" customWidth="1"/>
    <col min="2" max="2" width="15.88671875" bestFit="1" customWidth="1"/>
    <col min="3" max="3" width="16.44140625" bestFit="1" customWidth="1"/>
    <col min="4" max="4" width="11.8867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1">
      <c r="A4" s="119" t="s">
        <v>145</v>
      </c>
      <c r="B4" s="13" t="s">
        <v>141</v>
      </c>
      <c r="C4" s="13" t="s">
        <v>191</v>
      </c>
      <c r="D4" s="13" t="s">
        <v>192</v>
      </c>
      <c r="H4" s="126">
        <f ca="1">TODAY()</f>
        <v>46036</v>
      </c>
      <c r="I4" s="126"/>
      <c r="J4" s="126"/>
      <c r="K4" t="str">
        <f ca="1">TEXT(H4,"mmmm")</f>
        <v>enero</v>
      </c>
    </row>
    <row r="5" spans="1:11">
      <c r="A5" s="120"/>
      <c r="B5" s="13"/>
      <c r="C5" s="13"/>
      <c r="D5" s="13"/>
      <c r="H5" t="s">
        <v>198</v>
      </c>
    </row>
    <row r="6" spans="1:11">
      <c r="A6" s="120" t="s">
        <v>130</v>
      </c>
      <c r="B6" s="13">
        <v>1292908542.99</v>
      </c>
      <c r="C6" s="13">
        <v>1292908542.99</v>
      </c>
      <c r="D6" s="13">
        <v>1292908542.99</v>
      </c>
      <c r="H6" t="s">
        <v>199</v>
      </c>
    </row>
    <row r="7" spans="1:11">
      <c r="A7" s="120" t="s">
        <v>131</v>
      </c>
      <c r="B7" s="13">
        <v>291534717.38</v>
      </c>
      <c r="C7" s="13">
        <v>291534717.38</v>
      </c>
      <c r="D7" s="13">
        <v>291534717.38</v>
      </c>
      <c r="H7" t="str">
        <f ca="1">CONCATENATE(H5," ",K4," ",H6)</f>
        <v xml:space="preserve">EJECUCIÓN PRESUPUESTAL  enero 2024 ( Millones) </v>
      </c>
    </row>
    <row r="8" spans="1:11">
      <c r="A8" s="120" t="s">
        <v>135</v>
      </c>
      <c r="B8" s="13">
        <v>5747800</v>
      </c>
      <c r="C8" s="13">
        <v>5747800</v>
      </c>
      <c r="D8" s="13">
        <v>5747800</v>
      </c>
    </row>
    <row r="9" spans="1:11">
      <c r="A9" s="120" t="s">
        <v>124</v>
      </c>
      <c r="B9" s="13">
        <v>28762658</v>
      </c>
      <c r="C9" s="13">
        <v>28762658</v>
      </c>
      <c r="D9" s="13">
        <v>28762658</v>
      </c>
    </row>
    <row r="10" spans="1:11">
      <c r="A10" s="120" t="s">
        <v>125</v>
      </c>
      <c r="B10" s="13">
        <v>11702947895.82</v>
      </c>
      <c r="C10" s="13">
        <v>11702947895.82</v>
      </c>
      <c r="D10" s="13">
        <v>11702947895.82</v>
      </c>
    </row>
    <row r="11" spans="1:11">
      <c r="A11" s="120" t="s">
        <v>126</v>
      </c>
      <c r="B11" s="13">
        <v>1887903564.6099999</v>
      </c>
      <c r="C11" s="13">
        <v>1887903564.6099999</v>
      </c>
      <c r="D11" s="13">
        <v>1887903564.6099999</v>
      </c>
    </row>
    <row r="12" spans="1:11">
      <c r="A12" s="120" t="s">
        <v>129</v>
      </c>
      <c r="B12" s="13">
        <v>9459510</v>
      </c>
      <c r="C12" s="13">
        <v>9459510</v>
      </c>
      <c r="D12" s="13">
        <v>9459510</v>
      </c>
    </row>
    <row r="13" spans="1:11">
      <c r="A13" s="120" t="s">
        <v>132</v>
      </c>
      <c r="B13" s="13">
        <v>0</v>
      </c>
      <c r="C13" s="13">
        <v>0</v>
      </c>
      <c r="D13" s="13">
        <v>0</v>
      </c>
    </row>
    <row r="14" spans="1:11">
      <c r="A14" s="120" t="s">
        <v>140</v>
      </c>
      <c r="B14" s="13">
        <v>15219264688.799999</v>
      </c>
      <c r="C14" s="13">
        <v>15219264688.799999</v>
      </c>
      <c r="D14" s="13">
        <v>15219264688.799999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048576"/>
  <sheetViews>
    <sheetView topLeftCell="B1" zoomScale="80" zoomScaleNormal="80" workbookViewId="0">
      <pane ySplit="1" topLeftCell="A19" activePane="bottomLeft" state="frozen"/>
      <selection activeCell="B1" sqref="B1"/>
      <selection pane="bottomLeft" activeCell="T27" sqref="T27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5" width="13.6640625" style="21" hidden="1" customWidth="1"/>
    <col min="26" max="26" width="12.5546875" customWidth="1"/>
    <col min="29" max="29" width="12.6640625" bestFit="1" customWidth="1"/>
  </cols>
  <sheetData>
    <row r="1" spans="1:28" ht="47.25">
      <c r="A1" s="22" t="s">
        <v>136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185</v>
      </c>
      <c r="H1" s="22" t="s">
        <v>12</v>
      </c>
      <c r="I1" s="22" t="s">
        <v>13</v>
      </c>
      <c r="J1" s="22" t="s">
        <v>186</v>
      </c>
      <c r="K1" s="22" t="s">
        <v>15</v>
      </c>
      <c r="L1" s="22" t="s">
        <v>189</v>
      </c>
      <c r="M1" s="22" t="s">
        <v>190</v>
      </c>
      <c r="N1" s="22" t="s">
        <v>18</v>
      </c>
      <c r="O1" s="22" t="s">
        <v>19</v>
      </c>
      <c r="P1" s="22" t="s">
        <v>20</v>
      </c>
      <c r="Q1" s="22" t="s">
        <v>21</v>
      </c>
      <c r="R1" s="22" t="s">
        <v>187</v>
      </c>
      <c r="S1" s="22" t="s">
        <v>188</v>
      </c>
      <c r="T1" s="22" t="s">
        <v>30</v>
      </c>
      <c r="U1" s="22" t="s">
        <v>31</v>
      </c>
      <c r="V1" s="22" t="s">
        <v>32</v>
      </c>
      <c r="W1" s="22" t="s">
        <v>148</v>
      </c>
      <c r="X1" s="22" t="s">
        <v>147</v>
      </c>
      <c r="Y1" s="22" t="s">
        <v>146</v>
      </c>
      <c r="Z1" s="15" t="s">
        <v>144</v>
      </c>
    </row>
    <row r="2" spans="1:28" ht="22.5">
      <c r="A2" s="16" t="s">
        <v>137</v>
      </c>
      <c r="B2" s="17" t="s">
        <v>33</v>
      </c>
      <c r="C2" s="16" t="s">
        <v>34</v>
      </c>
      <c r="D2" s="18" t="s">
        <v>35</v>
      </c>
      <c r="E2" s="17" t="s">
        <v>36</v>
      </c>
      <c r="F2" s="17" t="s">
        <v>37</v>
      </c>
      <c r="G2" s="17" t="s">
        <v>37</v>
      </c>
      <c r="H2" s="17" t="s">
        <v>37</v>
      </c>
      <c r="I2" s="17"/>
      <c r="J2" s="17"/>
      <c r="K2" s="17"/>
      <c r="L2" s="17"/>
      <c r="M2" s="17"/>
      <c r="N2" s="17" t="s">
        <v>38</v>
      </c>
      <c r="O2" s="17" t="s">
        <v>39</v>
      </c>
      <c r="P2" s="17" t="s">
        <v>40</v>
      </c>
      <c r="Q2" s="16" t="s">
        <v>41</v>
      </c>
      <c r="R2" s="19" t="s">
        <v>1</v>
      </c>
      <c r="S2" s="19" t="s">
        <v>1</v>
      </c>
      <c r="T2" s="19">
        <v>9459510</v>
      </c>
      <c r="U2" s="20">
        <v>9459510</v>
      </c>
      <c r="V2" s="19">
        <v>9459510</v>
      </c>
      <c r="W2" s="19"/>
      <c r="X2" s="19"/>
      <c r="Y2" s="19"/>
      <c r="Z2" t="str">
        <f>IF(Super[[#This Row],[TIPO]]="A",CONCATENATE(Super[[#This Row],[TIPO]],Super[[#This Row],[CTA]]),CONCATENATE(Super[[#This Row],[TIPO]],Super[[#This Row],[CTA]]))</f>
        <v>A01</v>
      </c>
      <c r="AB2" t="s">
        <v>129</v>
      </c>
    </row>
    <row r="3" spans="1:28" ht="33.75">
      <c r="A3" s="16" t="s">
        <v>137</v>
      </c>
      <c r="B3" s="17" t="s">
        <v>33</v>
      </c>
      <c r="C3" s="16" t="s">
        <v>34</v>
      </c>
      <c r="D3" s="18" t="s">
        <v>42</v>
      </c>
      <c r="E3" s="17" t="s">
        <v>36</v>
      </c>
      <c r="F3" s="17" t="s">
        <v>37</v>
      </c>
      <c r="G3" s="17" t="s">
        <v>37</v>
      </c>
      <c r="H3" s="17" t="s">
        <v>43</v>
      </c>
      <c r="I3" s="17"/>
      <c r="J3" s="17"/>
      <c r="K3" s="17"/>
      <c r="L3" s="17"/>
      <c r="M3" s="17"/>
      <c r="N3" s="17" t="s">
        <v>38</v>
      </c>
      <c r="O3" s="17" t="s">
        <v>39</v>
      </c>
      <c r="P3" s="17" t="s">
        <v>40</v>
      </c>
      <c r="Q3" s="16" t="s">
        <v>44</v>
      </c>
      <c r="R3" s="19" t="s">
        <v>1</v>
      </c>
      <c r="S3" s="19" t="s">
        <v>1</v>
      </c>
      <c r="T3" s="19">
        <v>0</v>
      </c>
      <c r="U3" s="20">
        <v>0</v>
      </c>
      <c r="V3" s="19">
        <v>0</v>
      </c>
      <c r="W3" s="19"/>
      <c r="X3" s="19"/>
      <c r="Y3" s="19"/>
      <c r="Z3" t="str">
        <f>IF(Super[[#This Row],[TIPO]]="A",CONCATENATE(Super[[#This Row],[TIPO]],Super[[#This Row],[CTA]]),CONCATENATE(Super[[#This Row],[TIPO]],Super[[#This Row],[CTA]]))</f>
        <v>A01</v>
      </c>
      <c r="AB3" t="s">
        <v>130</v>
      </c>
    </row>
    <row r="4" spans="1:28" ht="56.25">
      <c r="A4" s="16" t="s">
        <v>137</v>
      </c>
      <c r="B4" s="17" t="s">
        <v>33</v>
      </c>
      <c r="C4" s="16" t="s">
        <v>34</v>
      </c>
      <c r="D4" s="18" t="s">
        <v>45</v>
      </c>
      <c r="E4" s="17" t="s">
        <v>36</v>
      </c>
      <c r="F4" s="17" t="s">
        <v>37</v>
      </c>
      <c r="G4" s="17" t="s">
        <v>37</v>
      </c>
      <c r="H4" s="17" t="s">
        <v>46</v>
      </c>
      <c r="I4" s="17"/>
      <c r="J4" s="17"/>
      <c r="K4" s="17"/>
      <c r="L4" s="17"/>
      <c r="M4" s="17"/>
      <c r="N4" s="17" t="s">
        <v>38</v>
      </c>
      <c r="O4" s="17" t="s">
        <v>39</v>
      </c>
      <c r="P4" s="17" t="s">
        <v>40</v>
      </c>
      <c r="Q4" s="16" t="s">
        <v>47</v>
      </c>
      <c r="R4" s="19" t="s">
        <v>1</v>
      </c>
      <c r="S4" s="19" t="s">
        <v>1</v>
      </c>
      <c r="T4" s="19">
        <v>0</v>
      </c>
      <c r="U4" s="20">
        <v>0</v>
      </c>
      <c r="V4" s="19">
        <v>0</v>
      </c>
      <c r="W4" s="19"/>
      <c r="X4" s="19"/>
      <c r="Y4" s="19"/>
      <c r="Z4" t="str">
        <f>IF(Super[[#This Row],[TIPO]]="A",CONCATENATE(Super[[#This Row],[TIPO]],Super[[#This Row],[CTA]]),CONCATENATE(Super[[#This Row],[TIPO]],Super[[#This Row],[CTA]]))</f>
        <v>A01</v>
      </c>
      <c r="AB4" t="s">
        <v>131</v>
      </c>
    </row>
    <row r="5" spans="1:28" ht="67.5">
      <c r="A5" s="16" t="s">
        <v>137</v>
      </c>
      <c r="B5" s="17" t="s">
        <v>33</v>
      </c>
      <c r="C5" s="16" t="s">
        <v>34</v>
      </c>
      <c r="D5" s="18" t="s">
        <v>48</v>
      </c>
      <c r="E5" s="17" t="s">
        <v>36</v>
      </c>
      <c r="F5" s="17" t="s">
        <v>37</v>
      </c>
      <c r="G5" s="17" t="s">
        <v>37</v>
      </c>
      <c r="H5" s="17" t="s">
        <v>49</v>
      </c>
      <c r="I5" s="17"/>
      <c r="J5" s="17"/>
      <c r="K5" s="17"/>
      <c r="L5" s="17"/>
      <c r="M5" s="17"/>
      <c r="N5" s="17" t="s">
        <v>38</v>
      </c>
      <c r="O5" s="17" t="s">
        <v>39</v>
      </c>
      <c r="P5" s="17" t="s">
        <v>40</v>
      </c>
      <c r="Q5" s="16" t="s">
        <v>50</v>
      </c>
      <c r="R5" s="19" t="s">
        <v>1</v>
      </c>
      <c r="S5" s="19" t="s">
        <v>1</v>
      </c>
      <c r="T5" s="19">
        <v>0</v>
      </c>
      <c r="U5" s="20">
        <v>0</v>
      </c>
      <c r="V5" s="19">
        <v>0</v>
      </c>
      <c r="W5" s="19"/>
      <c r="X5" s="19"/>
      <c r="Y5" s="19"/>
      <c r="Z5" t="str">
        <f>IF(Super[[#This Row],[TIPO]]="A",CONCATENATE(Super[[#This Row],[TIPO]],Super[[#This Row],[CTA]]),CONCATENATE(Super[[#This Row],[TIPO]],Super[[#This Row],[CTA]]))</f>
        <v>A01</v>
      </c>
      <c r="AB5" t="s">
        <v>131</v>
      </c>
    </row>
    <row r="6" spans="1:28" ht="22.5">
      <c r="A6" s="16" t="s">
        <v>137</v>
      </c>
      <c r="B6" s="17" t="s">
        <v>33</v>
      </c>
      <c r="C6" s="16" t="s">
        <v>34</v>
      </c>
      <c r="D6" s="18" t="s">
        <v>51</v>
      </c>
      <c r="E6" s="17" t="s">
        <v>36</v>
      </c>
      <c r="F6" s="17" t="s">
        <v>37</v>
      </c>
      <c r="G6" s="17" t="s">
        <v>43</v>
      </c>
      <c r="H6" s="17" t="s">
        <v>37</v>
      </c>
      <c r="I6" s="17"/>
      <c r="J6" s="17"/>
      <c r="K6" s="17"/>
      <c r="L6" s="17"/>
      <c r="M6" s="17"/>
      <c r="N6" s="17" t="s">
        <v>38</v>
      </c>
      <c r="O6" s="17" t="s">
        <v>39</v>
      </c>
      <c r="P6" s="17" t="s">
        <v>40</v>
      </c>
      <c r="Q6" s="16" t="s">
        <v>41</v>
      </c>
      <c r="R6" s="19" t="s">
        <v>1</v>
      </c>
      <c r="S6" s="19" t="s">
        <v>1</v>
      </c>
      <c r="T6" s="19">
        <v>0</v>
      </c>
      <c r="U6" s="20">
        <v>0</v>
      </c>
      <c r="V6" s="19">
        <v>0</v>
      </c>
      <c r="W6" s="19"/>
      <c r="X6" s="19"/>
      <c r="Y6" s="19"/>
      <c r="Z6" t="str">
        <f>IF(Super[[#This Row],[TIPO]]="A",CONCATENATE(Super[[#This Row],[TIPO]],Super[[#This Row],[CTA]]),CONCATENATE(Super[[#This Row],[TIPO]],Super[[#This Row],[CTA]]))</f>
        <v>A01</v>
      </c>
      <c r="AB6" t="s">
        <v>135</v>
      </c>
    </row>
    <row r="7" spans="1:28" ht="33.75">
      <c r="A7" s="16" t="s">
        <v>137</v>
      </c>
      <c r="B7" s="17" t="s">
        <v>33</v>
      </c>
      <c r="C7" s="16" t="s">
        <v>34</v>
      </c>
      <c r="D7" s="18" t="s">
        <v>52</v>
      </c>
      <c r="E7" s="17" t="s">
        <v>36</v>
      </c>
      <c r="F7" s="17" t="s">
        <v>37</v>
      </c>
      <c r="G7" s="17" t="s">
        <v>43</v>
      </c>
      <c r="H7" s="17" t="s">
        <v>43</v>
      </c>
      <c r="I7" s="17"/>
      <c r="J7" s="17"/>
      <c r="K7" s="17"/>
      <c r="L7" s="17"/>
      <c r="M7" s="17"/>
      <c r="N7" s="17" t="s">
        <v>38</v>
      </c>
      <c r="O7" s="17" t="s">
        <v>39</v>
      </c>
      <c r="P7" s="17" t="s">
        <v>40</v>
      </c>
      <c r="Q7" s="16" t="s">
        <v>44</v>
      </c>
      <c r="R7" s="19" t="s">
        <v>1</v>
      </c>
      <c r="S7" s="19" t="s">
        <v>1</v>
      </c>
      <c r="T7" s="19">
        <v>0</v>
      </c>
      <c r="U7" s="20">
        <v>0</v>
      </c>
      <c r="V7" s="19">
        <v>0</v>
      </c>
      <c r="W7" s="19"/>
      <c r="X7" s="19"/>
      <c r="Y7" s="19"/>
      <c r="Z7" t="str">
        <f>IF(Super[[#This Row],[TIPO]]="A",CONCATENATE(Super[[#This Row],[TIPO]],Super[[#This Row],[CTA]]),CONCATENATE(Super[[#This Row],[TIPO]],Super[[#This Row],[CTA]]))</f>
        <v>A01</v>
      </c>
      <c r="AB7" t="s">
        <v>124</v>
      </c>
    </row>
    <row r="8" spans="1:28" ht="56.25">
      <c r="A8" s="16" t="s">
        <v>137</v>
      </c>
      <c r="B8" s="17" t="s">
        <v>33</v>
      </c>
      <c r="C8" s="16" t="s">
        <v>34</v>
      </c>
      <c r="D8" s="18" t="s">
        <v>53</v>
      </c>
      <c r="E8" s="17" t="s">
        <v>36</v>
      </c>
      <c r="F8" s="17" t="s">
        <v>37</v>
      </c>
      <c r="G8" s="17" t="s">
        <v>43</v>
      </c>
      <c r="H8" s="17" t="s">
        <v>46</v>
      </c>
      <c r="I8" s="17"/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16" t="s">
        <v>47</v>
      </c>
      <c r="R8" s="19" t="s">
        <v>1</v>
      </c>
      <c r="S8" s="19" t="s">
        <v>1</v>
      </c>
      <c r="T8" s="19">
        <v>0</v>
      </c>
      <c r="U8" s="20">
        <v>0</v>
      </c>
      <c r="V8" s="19">
        <v>0</v>
      </c>
      <c r="W8" s="19"/>
      <c r="X8" s="19"/>
      <c r="Y8" s="19"/>
      <c r="Z8" t="str">
        <f>IF(Super[[#This Row],[TIPO]]="A",CONCATENATE(Super[[#This Row],[TIPO]],Super[[#This Row],[CTA]]),CONCATENATE(Super[[#This Row],[TIPO]],Super[[#This Row],[CTA]]))</f>
        <v>A01</v>
      </c>
      <c r="AB8" t="s">
        <v>125</v>
      </c>
    </row>
    <row r="9" spans="1:28" ht="33.75">
      <c r="A9" s="16" t="s">
        <v>137</v>
      </c>
      <c r="B9" s="17" t="s">
        <v>33</v>
      </c>
      <c r="C9" s="16" t="s">
        <v>34</v>
      </c>
      <c r="D9" s="18" t="s">
        <v>54</v>
      </c>
      <c r="E9" s="17" t="s">
        <v>36</v>
      </c>
      <c r="F9" s="17" t="s">
        <v>43</v>
      </c>
      <c r="G9" s="17"/>
      <c r="H9" s="17"/>
      <c r="I9" s="17"/>
      <c r="J9" s="17"/>
      <c r="K9" s="17"/>
      <c r="L9" s="17"/>
      <c r="M9" s="17"/>
      <c r="N9" s="17" t="s">
        <v>38</v>
      </c>
      <c r="O9" s="17" t="s">
        <v>39</v>
      </c>
      <c r="P9" s="17" t="s">
        <v>40</v>
      </c>
      <c r="Q9" s="16" t="s">
        <v>55</v>
      </c>
      <c r="R9" s="19" t="s">
        <v>1</v>
      </c>
      <c r="S9" s="19" t="s">
        <v>1</v>
      </c>
      <c r="T9" s="19">
        <v>1292908542.99</v>
      </c>
      <c r="U9" s="19">
        <v>1292908542.99</v>
      </c>
      <c r="V9" s="19">
        <v>1292908542.99</v>
      </c>
      <c r="W9" s="19"/>
      <c r="X9" s="19"/>
      <c r="Y9" s="19"/>
      <c r="Z9" t="str">
        <f>IF(Super[[#This Row],[TIPO]]="A",CONCATENATE(Super[[#This Row],[TIPO]],Super[[#This Row],[CTA]]),CONCATENATE(Super[[#This Row],[TIPO]],Super[[#This Row],[CTA]]))</f>
        <v>A02</v>
      </c>
      <c r="AB9" t="s">
        <v>126</v>
      </c>
    </row>
    <row r="10" spans="1:28" ht="112.5">
      <c r="A10" s="16" t="s">
        <v>137</v>
      </c>
      <c r="B10" s="17" t="s">
        <v>33</v>
      </c>
      <c r="C10" s="16" t="s">
        <v>34</v>
      </c>
      <c r="D10" s="18" t="s">
        <v>207</v>
      </c>
      <c r="E10" s="17" t="s">
        <v>36</v>
      </c>
      <c r="F10" s="17" t="s">
        <v>46</v>
      </c>
      <c r="G10" s="17" t="s">
        <v>46</v>
      </c>
      <c r="H10" s="17" t="s">
        <v>37</v>
      </c>
      <c r="I10" s="17" t="s">
        <v>208</v>
      </c>
      <c r="J10" s="17"/>
      <c r="K10" s="17"/>
      <c r="L10" s="17"/>
      <c r="M10" s="17"/>
      <c r="N10" s="17" t="s">
        <v>209</v>
      </c>
      <c r="O10" s="17" t="s">
        <v>78</v>
      </c>
      <c r="P10" s="17" t="s">
        <v>40</v>
      </c>
      <c r="Q10" s="16" t="s">
        <v>210</v>
      </c>
      <c r="R10" s="19" t="s">
        <v>1</v>
      </c>
      <c r="S10" s="19" t="s">
        <v>1</v>
      </c>
      <c r="T10" s="19">
        <v>0</v>
      </c>
      <c r="U10" s="19">
        <v>0</v>
      </c>
      <c r="V10" s="19">
        <v>0</v>
      </c>
      <c r="W10" s="19"/>
      <c r="X10" s="19"/>
      <c r="Y10" s="19"/>
      <c r="Z10" t="str">
        <f>IF(Super[[#This Row],[TIPO]]="A",CONCATENATE(Super[[#This Row],[TIPO]],Super[[#This Row],[CTA]]),CONCATENATE(Super[[#This Row],[TIPO]],Super[[#This Row],[CTA]]))</f>
        <v>A03</v>
      </c>
    </row>
    <row r="11" spans="1:28" ht="67.5">
      <c r="A11" s="16" t="s">
        <v>137</v>
      </c>
      <c r="B11" s="17" t="s">
        <v>33</v>
      </c>
      <c r="C11" s="16" t="s">
        <v>34</v>
      </c>
      <c r="D11" s="18" t="s">
        <v>56</v>
      </c>
      <c r="E11" s="17" t="s">
        <v>36</v>
      </c>
      <c r="F11" s="17" t="s">
        <v>46</v>
      </c>
      <c r="G11" s="17" t="s">
        <v>46</v>
      </c>
      <c r="H11" s="17" t="s">
        <v>37</v>
      </c>
      <c r="I11" s="17" t="s">
        <v>57</v>
      </c>
      <c r="J11" s="17"/>
      <c r="K11" s="17"/>
      <c r="L11" s="17"/>
      <c r="M11" s="17"/>
      <c r="N11" s="17" t="s">
        <v>38</v>
      </c>
      <c r="O11" s="17" t="s">
        <v>39</v>
      </c>
      <c r="P11" s="17" t="s">
        <v>40</v>
      </c>
      <c r="Q11" s="16" t="s">
        <v>58</v>
      </c>
      <c r="R11" s="19" t="s">
        <v>1</v>
      </c>
      <c r="S11" s="19" t="s">
        <v>1</v>
      </c>
      <c r="T11" s="19">
        <v>0</v>
      </c>
      <c r="U11" s="19">
        <v>0</v>
      </c>
      <c r="V11" s="19">
        <v>0</v>
      </c>
      <c r="W11" s="19"/>
      <c r="X11" s="19"/>
      <c r="Y11" s="19"/>
      <c r="Z11" t="str">
        <f>IF(Super[[#This Row],[TIPO]]="A",CONCATENATE(Super[[#This Row],[TIPO]],Super[[#This Row],[CTA]]),CONCATENATE(Super[[#This Row],[TIPO]],Super[[#This Row],[CTA]]))</f>
        <v>A03</v>
      </c>
    </row>
    <row r="12" spans="1:28" ht="33.75">
      <c r="A12" s="16" t="s">
        <v>137</v>
      </c>
      <c r="B12" s="17" t="s">
        <v>33</v>
      </c>
      <c r="C12" s="16" t="s">
        <v>34</v>
      </c>
      <c r="D12" s="18" t="s">
        <v>59</v>
      </c>
      <c r="E12" s="17" t="s">
        <v>36</v>
      </c>
      <c r="F12" s="17" t="s">
        <v>46</v>
      </c>
      <c r="G12" s="17" t="s">
        <v>49</v>
      </c>
      <c r="H12" s="17" t="s">
        <v>43</v>
      </c>
      <c r="I12" s="17" t="s">
        <v>60</v>
      </c>
      <c r="J12" s="17"/>
      <c r="K12" s="17"/>
      <c r="L12" s="17"/>
      <c r="M12" s="17"/>
      <c r="N12" s="17" t="s">
        <v>38</v>
      </c>
      <c r="O12" s="17" t="s">
        <v>39</v>
      </c>
      <c r="P12" s="17" t="s">
        <v>40</v>
      </c>
      <c r="Q12" s="16" t="s">
        <v>61</v>
      </c>
      <c r="R12" s="19" t="s">
        <v>1</v>
      </c>
      <c r="S12" s="19" t="s">
        <v>1</v>
      </c>
      <c r="T12" s="19">
        <v>7868717.3799999999</v>
      </c>
      <c r="U12" s="19">
        <v>7868717.3799999999</v>
      </c>
      <c r="V12" s="19">
        <v>7868717.3799999999</v>
      </c>
      <c r="W12" s="19"/>
      <c r="X12" s="19"/>
      <c r="Y12" s="19"/>
      <c r="Z12" t="str">
        <f>IF(Super[[#This Row],[TIPO]]="A",CONCATENATE(Super[[#This Row],[TIPO]],Super[[#This Row],[CTA]]),CONCATENATE(Super[[#This Row],[TIPO]],Super[[#This Row],[CTA]]))</f>
        <v>A03</v>
      </c>
    </row>
    <row r="13" spans="1:28" ht="33.75">
      <c r="A13" s="16" t="s">
        <v>137</v>
      </c>
      <c r="B13" s="17" t="s">
        <v>33</v>
      </c>
      <c r="C13" s="16" t="s">
        <v>34</v>
      </c>
      <c r="D13" s="18" t="s">
        <v>62</v>
      </c>
      <c r="E13" s="17" t="s">
        <v>36</v>
      </c>
      <c r="F13" s="17" t="s">
        <v>46</v>
      </c>
      <c r="G13" s="17" t="s">
        <v>49</v>
      </c>
      <c r="H13" s="17" t="s">
        <v>43</v>
      </c>
      <c r="I13" s="17" t="s">
        <v>63</v>
      </c>
      <c r="J13" s="17"/>
      <c r="K13" s="17"/>
      <c r="L13" s="17"/>
      <c r="M13" s="17"/>
      <c r="N13" s="17" t="s">
        <v>38</v>
      </c>
      <c r="O13" s="17" t="s">
        <v>39</v>
      </c>
      <c r="P13" s="17" t="s">
        <v>40</v>
      </c>
      <c r="Q13" s="16" t="s">
        <v>64</v>
      </c>
      <c r="R13" s="19" t="s">
        <v>1</v>
      </c>
      <c r="S13" s="19" t="s">
        <v>1</v>
      </c>
      <c r="T13" s="19">
        <v>0</v>
      </c>
      <c r="U13" s="19">
        <v>0</v>
      </c>
      <c r="V13" s="19">
        <v>0</v>
      </c>
      <c r="W13" s="19"/>
      <c r="X13" s="19"/>
      <c r="Y13" s="19"/>
      <c r="Z13" t="str">
        <f>IF(Super[[#This Row],[TIPO]]="A",CONCATENATE(Super[[#This Row],[TIPO]],Super[[#This Row],[CTA]]),CONCATENATE(Super[[#This Row],[TIPO]],Super[[#This Row],[CTA]]))</f>
        <v>A03</v>
      </c>
    </row>
    <row r="14" spans="1:28" ht="56.25">
      <c r="A14" s="16" t="s">
        <v>137</v>
      </c>
      <c r="B14" s="17" t="s">
        <v>33</v>
      </c>
      <c r="C14" s="16" t="s">
        <v>34</v>
      </c>
      <c r="D14" s="18" t="s">
        <v>65</v>
      </c>
      <c r="E14" s="17" t="s">
        <v>36</v>
      </c>
      <c r="F14" s="17" t="s">
        <v>46</v>
      </c>
      <c r="G14" s="17" t="s">
        <v>49</v>
      </c>
      <c r="H14" s="17" t="s">
        <v>43</v>
      </c>
      <c r="I14" s="17" t="s">
        <v>66</v>
      </c>
      <c r="J14" s="17"/>
      <c r="K14" s="17"/>
      <c r="L14" s="17"/>
      <c r="M14" s="17"/>
      <c r="N14" s="17" t="s">
        <v>38</v>
      </c>
      <c r="O14" s="17" t="s">
        <v>39</v>
      </c>
      <c r="P14" s="17" t="s">
        <v>40</v>
      </c>
      <c r="Q14" s="16" t="s">
        <v>67</v>
      </c>
      <c r="R14" s="19" t="s">
        <v>1</v>
      </c>
      <c r="S14" s="19" t="s">
        <v>1</v>
      </c>
      <c r="T14" s="19">
        <v>0</v>
      </c>
      <c r="U14" s="19">
        <v>0</v>
      </c>
      <c r="V14" s="19">
        <v>0</v>
      </c>
      <c r="W14" s="19"/>
      <c r="X14" s="19"/>
      <c r="Y14" s="19"/>
      <c r="Z14" t="str">
        <f>IF(Super[[#This Row],[TIPO]]="A",CONCATENATE(Super[[#This Row],[TIPO]],Super[[#This Row],[CTA]]),CONCATENATE(Super[[#This Row],[TIPO]],Super[[#This Row],[CTA]]))</f>
        <v>A03</v>
      </c>
    </row>
    <row r="15" spans="1:28" ht="33.75">
      <c r="A15" s="16" t="s">
        <v>137</v>
      </c>
      <c r="B15" s="17" t="s">
        <v>33</v>
      </c>
      <c r="C15" s="16" t="s">
        <v>34</v>
      </c>
      <c r="D15" s="18" t="s">
        <v>68</v>
      </c>
      <c r="E15" s="17" t="s">
        <v>36</v>
      </c>
      <c r="F15" s="17" t="s">
        <v>46</v>
      </c>
      <c r="G15" s="17" t="s">
        <v>49</v>
      </c>
      <c r="H15" s="17" t="s">
        <v>43</v>
      </c>
      <c r="I15" s="17" t="s">
        <v>69</v>
      </c>
      <c r="J15" s="17"/>
      <c r="K15" s="17"/>
      <c r="L15" s="17"/>
      <c r="M15" s="17"/>
      <c r="N15" s="17" t="s">
        <v>38</v>
      </c>
      <c r="O15" s="17" t="s">
        <v>39</v>
      </c>
      <c r="P15" s="17" t="s">
        <v>40</v>
      </c>
      <c r="Q15" s="16" t="s">
        <v>70</v>
      </c>
      <c r="R15" s="19" t="s">
        <v>1</v>
      </c>
      <c r="S15" s="19" t="s">
        <v>1</v>
      </c>
      <c r="T15" s="19">
        <v>0</v>
      </c>
      <c r="U15" s="19">
        <v>0</v>
      </c>
      <c r="V15" s="19">
        <v>0</v>
      </c>
      <c r="W15" s="19"/>
      <c r="X15" s="19"/>
      <c r="Y15" s="19"/>
      <c r="Z15" t="str">
        <f>IF(Super[[#This Row],[TIPO]]="A",CONCATENATE(Super[[#This Row],[TIPO]],Super[[#This Row],[CTA]]),CONCATENATE(Super[[#This Row],[TIPO]],Super[[#This Row],[CTA]]))</f>
        <v>A03</v>
      </c>
    </row>
    <row r="16" spans="1:28" ht="45">
      <c r="A16" s="16" t="s">
        <v>137</v>
      </c>
      <c r="B16" s="17" t="s">
        <v>33</v>
      </c>
      <c r="C16" s="16" t="s">
        <v>34</v>
      </c>
      <c r="D16" s="18" t="s">
        <v>71</v>
      </c>
      <c r="E16" s="17" t="s">
        <v>36</v>
      </c>
      <c r="F16" s="17" t="s">
        <v>46</v>
      </c>
      <c r="G16" s="17" t="s">
        <v>49</v>
      </c>
      <c r="H16" s="17" t="s">
        <v>43</v>
      </c>
      <c r="I16" s="17" t="s">
        <v>72</v>
      </c>
      <c r="J16" s="17"/>
      <c r="K16" s="17"/>
      <c r="L16" s="17"/>
      <c r="M16" s="17"/>
      <c r="N16" s="17" t="s">
        <v>38</v>
      </c>
      <c r="O16" s="17" t="s">
        <v>39</v>
      </c>
      <c r="P16" s="17" t="s">
        <v>40</v>
      </c>
      <c r="Q16" s="16" t="s">
        <v>73</v>
      </c>
      <c r="R16" s="19" t="s">
        <v>1</v>
      </c>
      <c r="S16" s="19" t="s">
        <v>1</v>
      </c>
      <c r="T16" s="19">
        <v>0</v>
      </c>
      <c r="U16" s="19">
        <v>0</v>
      </c>
      <c r="V16" s="19">
        <v>0</v>
      </c>
      <c r="W16" s="19"/>
      <c r="X16" s="19"/>
      <c r="Y16" s="19"/>
      <c r="Z16" t="str">
        <f>IF(Super[[#This Row],[TIPO]]="A",CONCATENATE(Super[[#This Row],[TIPO]],Super[[#This Row],[CTA]]),CONCATENATE(Super[[#This Row],[TIPO]],Super[[#This Row],[CTA]]))</f>
        <v>A03</v>
      </c>
    </row>
    <row r="17" spans="1:29" ht="101.25">
      <c r="A17" s="16" t="s">
        <v>137</v>
      </c>
      <c r="B17" s="17" t="s">
        <v>33</v>
      </c>
      <c r="C17" s="16" t="s">
        <v>34</v>
      </c>
      <c r="D17" s="18" t="s">
        <v>74</v>
      </c>
      <c r="E17" s="17" t="s">
        <v>36</v>
      </c>
      <c r="F17" s="17" t="s">
        <v>46</v>
      </c>
      <c r="G17" s="17" t="s">
        <v>49</v>
      </c>
      <c r="H17" s="17" t="s">
        <v>43</v>
      </c>
      <c r="I17" s="17" t="s">
        <v>75</v>
      </c>
      <c r="J17" s="17"/>
      <c r="K17" s="17"/>
      <c r="L17" s="17"/>
      <c r="M17" s="17"/>
      <c r="N17" s="17" t="s">
        <v>38</v>
      </c>
      <c r="O17" s="17" t="s">
        <v>39</v>
      </c>
      <c r="P17" s="17" t="s">
        <v>40</v>
      </c>
      <c r="Q17" s="16" t="s">
        <v>76</v>
      </c>
      <c r="R17" s="19" t="s">
        <v>1</v>
      </c>
      <c r="S17" s="19" t="s">
        <v>1</v>
      </c>
      <c r="T17" s="19">
        <v>0</v>
      </c>
      <c r="U17" s="19">
        <v>0</v>
      </c>
      <c r="V17" s="19">
        <v>0</v>
      </c>
      <c r="W17" s="19"/>
      <c r="X17" s="19"/>
      <c r="Y17" s="19"/>
      <c r="Z17" t="str">
        <f>IF(Super[[#This Row],[TIPO]]="A",CONCATENATE(Super[[#This Row],[TIPO]],Super[[#This Row],[CTA]]),CONCATENATE(Super[[#This Row],[TIPO]],Super[[#This Row],[CTA]]))</f>
        <v>A03</v>
      </c>
    </row>
    <row r="18" spans="1:29" ht="22.5">
      <c r="A18" s="16" t="s">
        <v>137</v>
      </c>
      <c r="B18" s="17" t="s">
        <v>33</v>
      </c>
      <c r="C18" s="16" t="s">
        <v>34</v>
      </c>
      <c r="D18" s="18" t="s">
        <v>77</v>
      </c>
      <c r="E18" s="17" t="s">
        <v>36</v>
      </c>
      <c r="F18" s="17" t="s">
        <v>46</v>
      </c>
      <c r="G18" s="17" t="s">
        <v>78</v>
      </c>
      <c r="H18" s="17"/>
      <c r="I18" s="17"/>
      <c r="J18" s="17"/>
      <c r="K18" s="17"/>
      <c r="L18" s="17"/>
      <c r="M18" s="17"/>
      <c r="N18" s="17" t="s">
        <v>38</v>
      </c>
      <c r="O18" s="17" t="s">
        <v>39</v>
      </c>
      <c r="P18" s="17" t="s">
        <v>40</v>
      </c>
      <c r="Q18" s="16" t="s">
        <v>79</v>
      </c>
      <c r="R18" s="19" t="s">
        <v>1</v>
      </c>
      <c r="S18" s="19" t="s">
        <v>1</v>
      </c>
      <c r="T18" s="19">
        <v>0</v>
      </c>
      <c r="U18" s="19">
        <v>0</v>
      </c>
      <c r="V18" s="19">
        <v>0</v>
      </c>
      <c r="W18" s="19"/>
      <c r="X18" s="19"/>
      <c r="Y18" s="19"/>
      <c r="Z18" t="str">
        <f>IF(Super[[#This Row],[TIPO]]="A",CONCATENATE(Super[[#This Row],[TIPO]],Super[[#This Row],[CTA]]),CONCATENATE(Super[[#This Row],[TIPO]],Super[[#This Row],[CTA]]))</f>
        <v>A03</v>
      </c>
    </row>
    <row r="19" spans="1:29" ht="56.25">
      <c r="A19" s="16" t="s">
        <v>137</v>
      </c>
      <c r="B19" s="17" t="s">
        <v>33</v>
      </c>
      <c r="C19" s="16" t="s">
        <v>34</v>
      </c>
      <c r="D19" s="18" t="s">
        <v>80</v>
      </c>
      <c r="E19" s="17" t="s">
        <v>36</v>
      </c>
      <c r="F19" s="17" t="s">
        <v>46</v>
      </c>
      <c r="G19" s="17" t="s">
        <v>81</v>
      </c>
      <c r="H19" s="17" t="s">
        <v>46</v>
      </c>
      <c r="I19" s="17" t="s">
        <v>82</v>
      </c>
      <c r="J19" s="17"/>
      <c r="K19" s="17"/>
      <c r="L19" s="17"/>
      <c r="M19" s="17"/>
      <c r="N19" s="17" t="s">
        <v>38</v>
      </c>
      <c r="O19" s="17" t="s">
        <v>39</v>
      </c>
      <c r="P19" s="17" t="s">
        <v>40</v>
      </c>
      <c r="Q19" s="16" t="s">
        <v>83</v>
      </c>
      <c r="R19" s="19" t="s">
        <v>1</v>
      </c>
      <c r="S19" s="19" t="s">
        <v>1</v>
      </c>
      <c r="T19" s="19">
        <v>283666000</v>
      </c>
      <c r="U19" s="19">
        <v>283666000</v>
      </c>
      <c r="V19" s="19">
        <v>283666000</v>
      </c>
      <c r="W19" s="19"/>
      <c r="X19" s="19"/>
      <c r="Y19" s="19"/>
      <c r="Z19" t="str">
        <f>IF(Super[[#This Row],[TIPO]]="A",CONCATENATE(Super[[#This Row],[TIPO]],Super[[#This Row],[CTA]]),CONCATENATE(Super[[#This Row],[TIPO]],Super[[#This Row],[CTA]]))</f>
        <v>A03</v>
      </c>
      <c r="AC19" s="122"/>
    </row>
    <row r="20" spans="1:29" ht="22.5">
      <c r="A20" s="16" t="s">
        <v>137</v>
      </c>
      <c r="B20" s="17" t="s">
        <v>33</v>
      </c>
      <c r="C20" s="16" t="s">
        <v>34</v>
      </c>
      <c r="D20" s="18" t="s">
        <v>84</v>
      </c>
      <c r="E20" s="17" t="s">
        <v>36</v>
      </c>
      <c r="F20" s="17" t="s">
        <v>85</v>
      </c>
      <c r="G20" s="17" t="s">
        <v>37</v>
      </c>
      <c r="H20" s="17" t="s">
        <v>49</v>
      </c>
      <c r="I20" s="17" t="s">
        <v>86</v>
      </c>
      <c r="J20" s="17"/>
      <c r="K20" s="17"/>
      <c r="L20" s="17"/>
      <c r="M20" s="17"/>
      <c r="N20" s="17" t="s">
        <v>38</v>
      </c>
      <c r="O20" s="17" t="s">
        <v>87</v>
      </c>
      <c r="P20" s="17" t="s">
        <v>40</v>
      </c>
      <c r="Q20" s="16" t="s">
        <v>88</v>
      </c>
      <c r="R20" s="19" t="s">
        <v>1</v>
      </c>
      <c r="S20" s="19" t="s">
        <v>1</v>
      </c>
      <c r="T20" s="19">
        <v>0</v>
      </c>
      <c r="U20" s="19">
        <v>0</v>
      </c>
      <c r="V20" s="19">
        <v>0</v>
      </c>
      <c r="W20" s="19"/>
      <c r="X20" s="19"/>
      <c r="Y20" s="19"/>
      <c r="Z20" t="str">
        <f>IF(Super[[#This Row],[TIPO]]="A",CONCATENATE(Super[[#This Row],[TIPO]],Super[[#This Row],[CTA]]),CONCATENATE(Super[[#This Row],[TIPO]],Super[[#This Row],[CTA]]))</f>
        <v>A06</v>
      </c>
    </row>
    <row r="21" spans="1:29" ht="22.5">
      <c r="A21" s="16" t="s">
        <v>137</v>
      </c>
      <c r="B21" s="17" t="s">
        <v>33</v>
      </c>
      <c r="C21" s="16" t="s">
        <v>34</v>
      </c>
      <c r="D21" s="18" t="s">
        <v>89</v>
      </c>
      <c r="E21" s="17" t="s">
        <v>36</v>
      </c>
      <c r="F21" s="17" t="s">
        <v>90</v>
      </c>
      <c r="G21" s="17" t="s">
        <v>37</v>
      </c>
      <c r="H21" s="17"/>
      <c r="I21" s="17"/>
      <c r="J21" s="17"/>
      <c r="K21" s="17"/>
      <c r="L21" s="17"/>
      <c r="M21" s="17"/>
      <c r="N21" s="17" t="s">
        <v>38</v>
      </c>
      <c r="O21" s="17" t="s">
        <v>39</v>
      </c>
      <c r="P21" s="17" t="s">
        <v>40</v>
      </c>
      <c r="Q21" s="16" t="s">
        <v>91</v>
      </c>
      <c r="R21" s="19" t="s">
        <v>1</v>
      </c>
      <c r="S21" s="19" t="s">
        <v>1</v>
      </c>
      <c r="T21" s="19">
        <v>5747800</v>
      </c>
      <c r="U21" s="19">
        <v>5747800</v>
      </c>
      <c r="V21" s="19">
        <v>5747800</v>
      </c>
      <c r="W21" s="19"/>
      <c r="X21" s="19"/>
      <c r="Y21" s="19"/>
      <c r="Z21" t="str">
        <f>IF(Super[[#This Row],[TIPO]]="A",CONCATENATE(Super[[#This Row],[TIPO]],Super[[#This Row],[CTA]]),CONCATENATE(Super[[#This Row],[TIPO]],Super[[#This Row],[CTA]]))</f>
        <v>A08</v>
      </c>
    </row>
    <row r="22" spans="1:29" ht="33.75">
      <c r="A22" s="16" t="s">
        <v>137</v>
      </c>
      <c r="B22" s="17" t="s">
        <v>33</v>
      </c>
      <c r="C22" s="16" t="s">
        <v>34</v>
      </c>
      <c r="D22" s="18" t="s">
        <v>92</v>
      </c>
      <c r="E22" s="17" t="s">
        <v>36</v>
      </c>
      <c r="F22" s="17" t="s">
        <v>90</v>
      </c>
      <c r="G22" s="17" t="s">
        <v>49</v>
      </c>
      <c r="H22" s="17" t="s">
        <v>37</v>
      </c>
      <c r="I22" s="17"/>
      <c r="J22" s="17"/>
      <c r="K22" s="17"/>
      <c r="L22" s="17"/>
      <c r="M22" s="17"/>
      <c r="N22" s="17" t="s">
        <v>38</v>
      </c>
      <c r="O22" s="17" t="s">
        <v>39</v>
      </c>
      <c r="P22" s="17" t="s">
        <v>40</v>
      </c>
      <c r="Q22" s="16" t="s">
        <v>93</v>
      </c>
      <c r="R22" s="19" t="s">
        <v>1</v>
      </c>
      <c r="S22" s="19" t="s">
        <v>1</v>
      </c>
      <c r="T22" s="19">
        <v>0</v>
      </c>
      <c r="U22" s="19">
        <v>0</v>
      </c>
      <c r="V22" s="19">
        <v>0</v>
      </c>
      <c r="W22" s="19"/>
      <c r="X22" s="19"/>
      <c r="Y22" s="19"/>
      <c r="Z22" t="str">
        <f>IF(Super[[#This Row],[TIPO]]="A",CONCATENATE(Super[[#This Row],[TIPO]],Super[[#This Row],[CTA]]),CONCATENATE(Super[[#This Row],[TIPO]],Super[[#This Row],[CTA]]))</f>
        <v>A08</v>
      </c>
    </row>
    <row r="23" spans="1:29" ht="45">
      <c r="A23" s="16" t="s">
        <v>137</v>
      </c>
      <c r="B23" s="17" t="s">
        <v>33</v>
      </c>
      <c r="C23" s="16" t="s">
        <v>34</v>
      </c>
      <c r="D23" s="18" t="s">
        <v>211</v>
      </c>
      <c r="E23" s="17" t="s">
        <v>36</v>
      </c>
      <c r="F23" s="17" t="s">
        <v>90</v>
      </c>
      <c r="G23" s="17" t="s">
        <v>212</v>
      </c>
      <c r="H23" s="17"/>
      <c r="I23" s="17"/>
      <c r="J23" s="17"/>
      <c r="K23" s="17"/>
      <c r="L23" s="17"/>
      <c r="M23" s="17"/>
      <c r="N23" s="17" t="s">
        <v>38</v>
      </c>
      <c r="O23" s="17" t="s">
        <v>39</v>
      </c>
      <c r="P23" s="17" t="s">
        <v>40</v>
      </c>
      <c r="Q23" s="16" t="s">
        <v>213</v>
      </c>
      <c r="R23" s="19" t="s">
        <v>1</v>
      </c>
      <c r="S23" s="19" t="s">
        <v>1</v>
      </c>
      <c r="T23" s="19">
        <v>0</v>
      </c>
      <c r="U23" s="19">
        <v>0</v>
      </c>
      <c r="V23" s="19">
        <v>0</v>
      </c>
      <c r="W23" s="19"/>
      <c r="X23" s="19"/>
      <c r="Y23" s="19"/>
      <c r="Z23" t="str">
        <f>IF(Super[[#This Row],[TIPO]]="A",CONCATENATE(Super[[#This Row],[TIPO]],Super[[#This Row],[CTA]]),CONCATENATE(Super[[#This Row],[TIPO]],Super[[#This Row],[CTA]]))</f>
        <v>A08</v>
      </c>
    </row>
    <row r="24" spans="1:29" ht="112.5">
      <c r="A24" s="16" t="s">
        <v>137</v>
      </c>
      <c r="B24" s="17" t="s">
        <v>33</v>
      </c>
      <c r="C24" s="16" t="s">
        <v>34</v>
      </c>
      <c r="D24" s="18" t="s">
        <v>94</v>
      </c>
      <c r="E24" s="17" t="s">
        <v>95</v>
      </c>
      <c r="F24" s="17" t="s">
        <v>96</v>
      </c>
      <c r="G24" s="17" t="s">
        <v>97</v>
      </c>
      <c r="H24" s="17" t="s">
        <v>98</v>
      </c>
      <c r="I24" s="17" t="s">
        <v>99</v>
      </c>
      <c r="J24" s="17"/>
      <c r="K24" s="17"/>
      <c r="L24" s="17"/>
      <c r="M24" s="17"/>
      <c r="N24" s="17" t="s">
        <v>38</v>
      </c>
      <c r="O24" s="17" t="s">
        <v>39</v>
      </c>
      <c r="P24" s="17" t="s">
        <v>40</v>
      </c>
      <c r="Q24" s="16" t="s">
        <v>100</v>
      </c>
      <c r="R24" s="19" t="s">
        <v>1</v>
      </c>
      <c r="S24" s="19" t="s">
        <v>1</v>
      </c>
      <c r="T24" s="19">
        <v>28762658</v>
      </c>
      <c r="U24" s="19">
        <v>28762658</v>
      </c>
      <c r="V24" s="19">
        <v>28762658</v>
      </c>
      <c r="W24" s="19"/>
      <c r="X24" s="19"/>
      <c r="Y24" s="19"/>
      <c r="Z24" t="str">
        <f>IF(Super[[#This Row],[TIPO]]="A",CONCATENATE(Super[[#This Row],[TIPO]],Super[[#This Row],[CTA]],Super[[#This Row],[OBJ]]),CONCATENATE(Super[[#This Row],[TIPO]],Super[[#This Row],[CTA]],Super[[#This Row],[OBJ]]))</f>
        <v>C35023</v>
      </c>
    </row>
    <row r="25" spans="1:29" ht="78.75">
      <c r="A25" s="16" t="s">
        <v>138</v>
      </c>
      <c r="B25" s="17" t="s">
        <v>33</v>
      </c>
      <c r="C25" s="24" t="s">
        <v>34</v>
      </c>
      <c r="D25" s="25" t="s">
        <v>101</v>
      </c>
      <c r="E25" s="23" t="s">
        <v>95</v>
      </c>
      <c r="F25" s="23" t="s">
        <v>102</v>
      </c>
      <c r="G25" s="23" t="s">
        <v>97</v>
      </c>
      <c r="H25" s="23" t="s">
        <v>81</v>
      </c>
      <c r="I25" s="23" t="s">
        <v>103</v>
      </c>
      <c r="J25" s="23"/>
      <c r="K25" s="23"/>
      <c r="L25" s="23"/>
      <c r="M25" s="23"/>
      <c r="N25" s="23" t="s">
        <v>38</v>
      </c>
      <c r="O25" s="23" t="s">
        <v>39</v>
      </c>
      <c r="P25" s="23" t="s">
        <v>40</v>
      </c>
      <c r="Q25" s="24" t="s">
        <v>104</v>
      </c>
      <c r="R25" s="26" t="s">
        <v>1</v>
      </c>
      <c r="S25" s="26" t="s">
        <v>1</v>
      </c>
      <c r="T25" s="26">
        <v>11702947895.82</v>
      </c>
      <c r="U25" s="26">
        <v>11702947895.82</v>
      </c>
      <c r="V25" s="26">
        <v>11702947895.82</v>
      </c>
      <c r="W25" s="19"/>
      <c r="X25" s="19"/>
      <c r="Y25" s="19"/>
      <c r="Z25" t="str">
        <f>IF(Super[[#This Row],[TIPO]]="A",CONCATENATE(Super[[#This Row],[TIPO]],Super[[#This Row],[CTA]],Super[[#This Row],[OBJ]]),CONCATENATE(Super[[#This Row],[TIPO]],Super[[#This Row],[CTA]],Super[[#This Row],[OBJ]]))</f>
        <v>C359911</v>
      </c>
    </row>
    <row r="26" spans="1:29" ht="78.75">
      <c r="A26" s="16" t="s">
        <v>138</v>
      </c>
      <c r="B26" s="23" t="s">
        <v>33</v>
      </c>
      <c r="C26" s="24" t="s">
        <v>34</v>
      </c>
      <c r="D26" s="25" t="s">
        <v>105</v>
      </c>
      <c r="E26" s="23" t="s">
        <v>95</v>
      </c>
      <c r="F26" s="23" t="s">
        <v>102</v>
      </c>
      <c r="G26" s="23" t="s">
        <v>97</v>
      </c>
      <c r="H26" s="23" t="s">
        <v>106</v>
      </c>
      <c r="I26" s="23" t="s">
        <v>103</v>
      </c>
      <c r="J26" s="23"/>
      <c r="K26" s="23"/>
      <c r="L26" s="23"/>
      <c r="M26" s="23"/>
      <c r="N26" s="23" t="s">
        <v>38</v>
      </c>
      <c r="O26" s="23" t="s">
        <v>39</v>
      </c>
      <c r="P26" s="23" t="s">
        <v>40</v>
      </c>
      <c r="Q26" s="24" t="s">
        <v>104</v>
      </c>
      <c r="R26" s="26" t="s">
        <v>1</v>
      </c>
      <c r="S26" s="26" t="s">
        <v>1</v>
      </c>
      <c r="T26" s="26">
        <v>1887903564.6099999</v>
      </c>
      <c r="U26" s="26">
        <v>1887903564.6099999</v>
      </c>
      <c r="V26" s="26">
        <v>1887903564.6099999</v>
      </c>
      <c r="W26" s="19"/>
      <c r="X26" s="19"/>
      <c r="Y26" s="19"/>
      <c r="Z26" t="str">
        <f>IF(Super[[#This Row],[TIPO]]="A",CONCATENATE(Super[[#This Row],[TIPO]],Super[[#This Row],[CTA]],Super[[#This Row],[OBJ]]),CONCATENATE(Super[[#This Row],[TIPO]],Super[[#This Row],[CTA]],Super[[#This Row],[OBJ]]))</f>
        <v>C359912</v>
      </c>
    </row>
    <row r="27" spans="1:29">
      <c r="A27" s="16" t="s">
        <v>138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9">
      <c r="A28" s="16" t="s">
        <v>138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9">
      <c r="A29" s="16" t="s">
        <v>138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9">
      <c r="A30" s="16" t="s">
        <v>138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9">
      <c r="A31" s="16" t="s">
        <v>138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9">
      <c r="A32" s="16" t="s">
        <v>138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138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138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138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138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138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138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138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138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138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138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138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138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138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138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138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4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139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139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139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4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139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139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4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139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139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4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139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4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139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4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139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4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139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4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139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139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4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139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4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139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4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139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4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139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4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139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4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139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4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139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4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139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4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139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4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139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4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139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4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142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4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142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4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142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4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142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142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4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142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4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142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4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142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4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142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142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4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142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4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142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4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142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4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142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4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142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142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4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142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142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142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142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4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142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4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142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143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4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143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4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143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4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143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4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143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4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143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143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4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143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4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143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4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143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4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143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4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143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143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4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143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4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143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4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143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4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143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4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143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4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143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4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143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4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143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4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143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4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143</v>
      </c>
      <c r="B116" s="23"/>
      <c r="C116" s="24"/>
      <c r="D116" s="2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4"/>
      <c r="R116" s="26"/>
      <c r="S116" s="26"/>
      <c r="T116" s="26"/>
      <c r="U116" s="26"/>
      <c r="V116" s="26"/>
      <c r="W116" s="19"/>
      <c r="X116" s="19"/>
      <c r="Y116" s="19"/>
      <c r="Z1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149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6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149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6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149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6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149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6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149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6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149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6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149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6"/>
      <c r="R123" s="19"/>
      <c r="S123" s="19"/>
      <c r="T123" s="19"/>
      <c r="U123" s="20"/>
      <c r="V123" s="19"/>
      <c r="Z1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149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6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149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6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149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6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149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6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149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6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149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6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149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6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149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6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149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6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149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6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149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6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149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6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149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6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149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6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149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6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149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6"/>
      <c r="R139" s="19"/>
      <c r="S139" s="19"/>
      <c r="T139" s="19"/>
      <c r="U139" s="19"/>
      <c r="V139" s="19"/>
      <c r="Z1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150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6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150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6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150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6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150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6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150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6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150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6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150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6"/>
      <c r="R146" s="19"/>
      <c r="S146" s="19"/>
      <c r="T146" s="19"/>
      <c r="U146" s="20"/>
      <c r="V146" s="19"/>
      <c r="Z1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150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6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150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6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150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6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150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6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150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6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150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6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150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6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150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6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150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6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150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6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150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6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150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6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150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6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150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6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150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6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150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6"/>
      <c r="R162" s="19"/>
      <c r="S162" s="19"/>
      <c r="T162" s="19"/>
      <c r="U162" s="19"/>
      <c r="V162" s="19"/>
      <c r="Z1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151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6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151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6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151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6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151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6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151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6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151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6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151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6"/>
      <c r="R169" s="19"/>
      <c r="S169" s="19"/>
      <c r="T169" s="19"/>
      <c r="U169" s="20"/>
      <c r="V169" s="19"/>
      <c r="Z1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151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6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151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6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151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6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151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6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151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6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151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6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151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6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151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6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151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6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151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6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151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6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151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6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151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6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151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6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151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6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151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6"/>
      <c r="R185" s="19"/>
      <c r="S185" s="19"/>
      <c r="T185" s="19"/>
      <c r="U185" s="19"/>
      <c r="V185" s="19"/>
      <c r="Z1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152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6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152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6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152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6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152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6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152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6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152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6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152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6"/>
      <c r="R192" s="19"/>
      <c r="S192" s="19"/>
      <c r="T192" s="19"/>
      <c r="U192" s="20"/>
      <c r="V192" s="19"/>
      <c r="Z1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152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6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152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6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152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6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152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6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152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6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152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6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152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6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152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6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152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6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152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6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152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6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152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6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152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6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152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6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152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6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152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6"/>
      <c r="R208" s="19"/>
      <c r="S208" s="19"/>
      <c r="T208" s="19"/>
      <c r="U208" s="19"/>
      <c r="V208" s="19"/>
      <c r="Z2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153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6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153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6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153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6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153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6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153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6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153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6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153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6"/>
      <c r="R215" s="19"/>
      <c r="S215" s="19"/>
      <c r="T215" s="19"/>
      <c r="U215" s="20"/>
      <c r="V215" s="19"/>
      <c r="Z2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153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6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153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6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153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6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153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6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153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6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153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6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153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6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153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6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153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6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153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6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153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6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153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6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153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6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153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6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153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6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153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6"/>
      <c r="R231" s="19"/>
      <c r="S231" s="19"/>
      <c r="T231" s="19"/>
      <c r="U231" s="19"/>
      <c r="V231" s="19"/>
      <c r="Z2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154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6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154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6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154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6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154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6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154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6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154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6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154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6"/>
      <c r="R238" s="19"/>
      <c r="S238" s="19"/>
      <c r="T238" s="19"/>
      <c r="U238" s="20"/>
      <c r="V238" s="19"/>
      <c r="Z2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154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6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154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6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154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6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154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6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154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6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154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6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154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6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154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6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154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6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154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6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154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6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154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6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154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6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154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6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154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6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154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6"/>
      <c r="R254" s="19"/>
      <c r="S254" s="19"/>
      <c r="T254" s="19"/>
      <c r="U254" s="19"/>
      <c r="V254" s="19"/>
      <c r="Z2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155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6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155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6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155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6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155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6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155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6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155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6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155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6"/>
      <c r="R261" s="19"/>
      <c r="S261" s="19"/>
      <c r="T261" s="19"/>
      <c r="U261" s="20"/>
      <c r="V261" s="19"/>
      <c r="Z2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155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6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155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6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155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6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155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6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155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6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155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6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155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6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155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6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155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6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155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6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155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6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155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6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155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6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155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6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155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6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155</v>
      </c>
      <c r="B277" s="17"/>
      <c r="C277" s="16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6"/>
      <c r="R277" s="19"/>
      <c r="S277" s="19"/>
      <c r="T277" s="19"/>
      <c r="U277" s="19"/>
      <c r="V277" s="19"/>
      <c r="Z2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 spans="22:22"/>
    <row r="290" spans="22:22">
      <c r="V290" s="121"/>
    </row>
    <row r="291" spans="22:22"/>
    <row r="292" spans="22:22"/>
    <row r="293" spans="22:22"/>
    <row r="294" spans="22:22"/>
    <row r="295" spans="22:22"/>
    <row r="296" spans="22:22"/>
    <row r="297" spans="22:22"/>
    <row r="298" spans="22:22"/>
    <row r="299" spans="22:22"/>
    <row r="300" spans="22:22"/>
    <row r="301" spans="22:22"/>
    <row r="302" spans="22:22"/>
    <row r="303" spans="22:22"/>
    <row r="304" spans="22:22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bestFit="1" customWidth="1"/>
    <col min="2" max="2" width="9.77734375" bestFit="1" customWidth="1"/>
    <col min="3" max="3" width="10.33203125" bestFit="1" customWidth="1"/>
    <col min="4" max="4" width="11.6640625" customWidth="1"/>
    <col min="5" max="5" width="10.33203125" customWidth="1"/>
    <col min="6" max="6" width="13.6640625" bestFit="1" customWidth="1"/>
    <col min="7" max="7" width="15.88671875" bestFit="1" customWidth="1"/>
    <col min="8" max="10" width="11.5546875" customWidth="1"/>
    <col min="11" max="11" width="13.6640625" bestFit="1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7" t="s">
        <v>156</v>
      </c>
      <c r="B2" s="127"/>
      <c r="C2" s="127"/>
      <c r="D2" s="127"/>
      <c r="E2" s="127"/>
      <c r="F2" s="127"/>
      <c r="G2" s="127"/>
      <c r="H2" s="127"/>
      <c r="I2" s="127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145</v>
      </c>
      <c r="D3" t="s">
        <v>29</v>
      </c>
      <c r="F3" s="78" t="s">
        <v>145</v>
      </c>
      <c r="G3" t="s">
        <v>141</v>
      </c>
      <c r="I3" t="s">
        <v>175</v>
      </c>
      <c r="K3" s="78" t="s">
        <v>145</v>
      </c>
      <c r="P3" t="s">
        <v>108</v>
      </c>
      <c r="Q3" t="s">
        <v>177</v>
      </c>
    </row>
    <row r="4" spans="1:18">
      <c r="A4" s="79" t="s">
        <v>138</v>
      </c>
      <c r="C4" t="s">
        <v>137</v>
      </c>
      <c r="D4" s="13">
        <f t="shared" ref="D4:D15" si="0">B4</f>
        <v>0</v>
      </c>
      <c r="F4" s="79" t="s">
        <v>138</v>
      </c>
      <c r="G4" s="13"/>
      <c r="H4" t="s">
        <v>137</v>
      </c>
      <c r="I4" s="13">
        <f t="shared" ref="I4:I15" si="1">G4</f>
        <v>0</v>
      </c>
      <c r="J4" s="13"/>
      <c r="K4" s="79" t="s">
        <v>138</v>
      </c>
      <c r="M4" s="13" t="str">
        <f t="shared" ref="M4:M15" si="2">K4</f>
        <v>Febrero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139</v>
      </c>
      <c r="C5" t="s">
        <v>138</v>
      </c>
      <c r="D5" s="13">
        <f t="shared" si="0"/>
        <v>0</v>
      </c>
      <c r="F5" s="79" t="s">
        <v>139</v>
      </c>
      <c r="G5" s="13"/>
      <c r="H5" t="s">
        <v>138</v>
      </c>
      <c r="I5" s="13">
        <f t="shared" si="1"/>
        <v>0</v>
      </c>
      <c r="J5" s="13"/>
      <c r="K5" s="79" t="s">
        <v>139</v>
      </c>
      <c r="M5" s="13" t="str">
        <f t="shared" si="2"/>
        <v>Marzo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142</v>
      </c>
      <c r="C6" t="s">
        <v>139</v>
      </c>
      <c r="D6" s="13">
        <f t="shared" si="0"/>
        <v>0</v>
      </c>
      <c r="F6" s="79" t="s">
        <v>142</v>
      </c>
      <c r="G6" s="13"/>
      <c r="H6" t="s">
        <v>139</v>
      </c>
      <c r="I6" s="13">
        <f t="shared" si="1"/>
        <v>0</v>
      </c>
      <c r="J6" s="13"/>
      <c r="K6" s="79" t="s">
        <v>142</v>
      </c>
      <c r="M6" s="13" t="str">
        <f t="shared" si="2"/>
        <v>Abril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143</v>
      </c>
      <c r="C7" t="s">
        <v>142</v>
      </c>
      <c r="D7" s="13">
        <f t="shared" si="0"/>
        <v>0</v>
      </c>
      <c r="F7" s="79" t="s">
        <v>143</v>
      </c>
      <c r="G7" s="13"/>
      <c r="H7" t="s">
        <v>142</v>
      </c>
      <c r="I7" s="13">
        <f t="shared" si="1"/>
        <v>0</v>
      </c>
      <c r="J7" s="13"/>
      <c r="K7" s="79" t="s">
        <v>143</v>
      </c>
      <c r="M7" s="13" t="str">
        <f t="shared" si="2"/>
        <v>Mayo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149</v>
      </c>
      <c r="C8" t="s">
        <v>143</v>
      </c>
      <c r="D8" s="13">
        <f t="shared" si="0"/>
        <v>0</v>
      </c>
      <c r="F8" s="79" t="s">
        <v>149</v>
      </c>
      <c r="G8" s="13"/>
      <c r="H8" t="s">
        <v>143</v>
      </c>
      <c r="I8" s="13">
        <f t="shared" si="1"/>
        <v>0</v>
      </c>
      <c r="J8" s="13"/>
      <c r="K8" s="79" t="s">
        <v>149</v>
      </c>
      <c r="M8" s="13" t="str">
        <f t="shared" si="2"/>
        <v>Junio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150</v>
      </c>
      <c r="C9" t="s">
        <v>149</v>
      </c>
      <c r="D9" s="13">
        <f t="shared" si="0"/>
        <v>0</v>
      </c>
      <c r="F9" s="79" t="s">
        <v>150</v>
      </c>
      <c r="G9" s="13"/>
      <c r="H9" t="s">
        <v>149</v>
      </c>
      <c r="I9" s="13">
        <f t="shared" si="1"/>
        <v>0</v>
      </c>
      <c r="J9" s="13"/>
      <c r="K9" s="79" t="s">
        <v>150</v>
      </c>
      <c r="M9" s="13" t="str">
        <f t="shared" si="2"/>
        <v>Julio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151</v>
      </c>
      <c r="C10" t="s">
        <v>150</v>
      </c>
      <c r="D10" s="13">
        <f t="shared" si="0"/>
        <v>0</v>
      </c>
      <c r="F10" s="79" t="s">
        <v>151</v>
      </c>
      <c r="G10" s="13"/>
      <c r="H10" t="s">
        <v>150</v>
      </c>
      <c r="I10" s="13">
        <f t="shared" si="1"/>
        <v>0</v>
      </c>
      <c r="J10" s="13"/>
      <c r="K10" s="79" t="s">
        <v>151</v>
      </c>
      <c r="M10" s="13" t="str">
        <f t="shared" si="2"/>
        <v>Agosto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152</v>
      </c>
      <c r="C11" t="s">
        <v>151</v>
      </c>
      <c r="D11" s="13">
        <f t="shared" si="0"/>
        <v>0</v>
      </c>
      <c r="F11" s="79" t="s">
        <v>152</v>
      </c>
      <c r="G11" s="13"/>
      <c r="H11" t="s">
        <v>151</v>
      </c>
      <c r="I11" s="13">
        <f t="shared" si="1"/>
        <v>0</v>
      </c>
      <c r="J11" s="13"/>
      <c r="K11" s="79" t="s">
        <v>152</v>
      </c>
      <c r="M11" s="13" t="str">
        <f t="shared" si="2"/>
        <v>Septiembre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153</v>
      </c>
      <c r="C12" t="s">
        <v>152</v>
      </c>
      <c r="D12" s="13">
        <f t="shared" si="0"/>
        <v>0</v>
      </c>
      <c r="F12" s="79" t="s">
        <v>153</v>
      </c>
      <c r="G12" s="13"/>
      <c r="H12" t="s">
        <v>152</v>
      </c>
      <c r="I12" s="13">
        <f t="shared" si="1"/>
        <v>0</v>
      </c>
      <c r="J12" s="13"/>
      <c r="K12" s="79" t="s">
        <v>153</v>
      </c>
      <c r="M12" s="13" t="str">
        <f t="shared" si="2"/>
        <v>Octubre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154</v>
      </c>
      <c r="C13" t="s">
        <v>153</v>
      </c>
      <c r="D13" s="13">
        <f t="shared" si="0"/>
        <v>0</v>
      </c>
      <c r="F13" s="79" t="s">
        <v>154</v>
      </c>
      <c r="G13" s="13"/>
      <c r="H13" t="s">
        <v>153</v>
      </c>
      <c r="I13" s="13">
        <f t="shared" si="1"/>
        <v>0</v>
      </c>
      <c r="J13" s="13"/>
      <c r="K13" s="79" t="s">
        <v>154</v>
      </c>
      <c r="M13" s="13" t="str">
        <f t="shared" si="2"/>
        <v>Noviembre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155</v>
      </c>
      <c r="C14" t="s">
        <v>154</v>
      </c>
      <c r="D14" s="13">
        <f t="shared" si="0"/>
        <v>0</v>
      </c>
      <c r="F14" s="79" t="s">
        <v>155</v>
      </c>
      <c r="G14" s="13"/>
      <c r="H14" t="s">
        <v>154</v>
      </c>
      <c r="I14" s="13">
        <f t="shared" si="1"/>
        <v>0</v>
      </c>
      <c r="J14" s="13"/>
      <c r="K14" s="79" t="s">
        <v>155</v>
      </c>
      <c r="M14" s="13" t="str">
        <f t="shared" si="2"/>
        <v>Diciembre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173</v>
      </c>
      <c r="C15" t="s">
        <v>155</v>
      </c>
      <c r="D15" s="13">
        <f t="shared" si="0"/>
        <v>0</v>
      </c>
      <c r="F15" s="79" t="s">
        <v>173</v>
      </c>
      <c r="G15" s="13"/>
      <c r="H15" t="s">
        <v>155</v>
      </c>
      <c r="I15" s="13">
        <f t="shared" si="1"/>
        <v>0</v>
      </c>
      <c r="J15" s="13"/>
      <c r="K15" s="79" t="s">
        <v>173</v>
      </c>
      <c r="M15" s="13" t="str">
        <f t="shared" si="2"/>
        <v>(en blanco)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140</v>
      </c>
      <c r="F16" s="79" t="s">
        <v>140</v>
      </c>
      <c r="G16" s="132"/>
      <c r="K16" s="79" t="s">
        <v>140</v>
      </c>
      <c r="M16" s="13"/>
    </row>
    <row r="21" spans="1:18">
      <c r="A21" s="127" t="s">
        <v>176</v>
      </c>
      <c r="B21" s="127"/>
      <c r="C21" s="127"/>
      <c r="D21" s="127"/>
      <c r="E21" s="127"/>
      <c r="F21" s="127"/>
      <c r="G21" s="127"/>
      <c r="H21" s="127"/>
      <c r="I21" s="127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145</v>
      </c>
      <c r="F22" s="78" t="s">
        <v>145</v>
      </c>
      <c r="G22" t="s">
        <v>141</v>
      </c>
      <c r="K22" s="78" t="s">
        <v>145</v>
      </c>
      <c r="P22" t="s">
        <v>108</v>
      </c>
      <c r="Q22" t="s">
        <v>177</v>
      </c>
    </row>
    <row r="23" spans="1:18">
      <c r="A23" s="79" t="s">
        <v>138</v>
      </c>
      <c r="C23" t="str">
        <f t="shared" ref="C23:C34" si="6">A23</f>
        <v>Febrero</v>
      </c>
      <c r="D23" s="13">
        <f t="shared" ref="D23:D34" si="7">B23</f>
        <v>0</v>
      </c>
      <c r="F23" s="79" t="s">
        <v>138</v>
      </c>
      <c r="G23" s="13"/>
      <c r="H23" t="str">
        <f t="shared" ref="H23:H34" si="8">F23</f>
        <v>Febrero</v>
      </c>
      <c r="I23" s="13">
        <f t="shared" ref="I23:I34" si="9">G23</f>
        <v>0</v>
      </c>
      <c r="K23" s="79" t="s">
        <v>138</v>
      </c>
      <c r="M23" s="13" t="str">
        <f t="shared" ref="M23:M34" si="10">K23</f>
        <v>Febrero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139</v>
      </c>
      <c r="C24" t="str">
        <f t="shared" si="6"/>
        <v>Marzo</v>
      </c>
      <c r="D24" s="13">
        <f t="shared" si="7"/>
        <v>0</v>
      </c>
      <c r="F24" s="79" t="s">
        <v>139</v>
      </c>
      <c r="G24" s="13"/>
      <c r="H24" t="str">
        <f t="shared" si="8"/>
        <v>Marzo</v>
      </c>
      <c r="I24" s="13">
        <f t="shared" si="9"/>
        <v>0</v>
      </c>
      <c r="K24" s="79" t="s">
        <v>139</v>
      </c>
      <c r="M24" s="13" t="str">
        <f t="shared" si="10"/>
        <v>Marzo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142</v>
      </c>
      <c r="C25" t="str">
        <f t="shared" si="6"/>
        <v>Abril</v>
      </c>
      <c r="D25" s="13">
        <f t="shared" si="7"/>
        <v>0</v>
      </c>
      <c r="F25" s="79" t="s">
        <v>142</v>
      </c>
      <c r="G25" s="13"/>
      <c r="H25" t="str">
        <f t="shared" si="8"/>
        <v>Abril</v>
      </c>
      <c r="I25" s="13">
        <f t="shared" si="9"/>
        <v>0</v>
      </c>
      <c r="K25" s="79" t="s">
        <v>142</v>
      </c>
      <c r="M25" s="13" t="str">
        <f t="shared" si="10"/>
        <v>Abril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143</v>
      </c>
      <c r="C26" t="str">
        <f t="shared" si="6"/>
        <v>Mayo</v>
      </c>
      <c r="D26" s="13">
        <f t="shared" si="7"/>
        <v>0</v>
      </c>
      <c r="F26" s="79" t="s">
        <v>143</v>
      </c>
      <c r="G26" s="13"/>
      <c r="H26" t="str">
        <f t="shared" si="8"/>
        <v>Mayo</v>
      </c>
      <c r="I26" s="13">
        <f t="shared" si="9"/>
        <v>0</v>
      </c>
      <c r="K26" s="79" t="s">
        <v>143</v>
      </c>
      <c r="M26" s="13" t="str">
        <f t="shared" si="10"/>
        <v>Mayo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149</v>
      </c>
      <c r="C27" t="str">
        <f t="shared" si="6"/>
        <v>Junio</v>
      </c>
      <c r="D27" s="13">
        <f t="shared" si="7"/>
        <v>0</v>
      </c>
      <c r="F27" s="79" t="s">
        <v>149</v>
      </c>
      <c r="G27" s="13"/>
      <c r="H27" t="str">
        <f t="shared" si="8"/>
        <v>Junio</v>
      </c>
      <c r="I27" s="13">
        <f t="shared" si="9"/>
        <v>0</v>
      </c>
      <c r="K27" s="79" t="s">
        <v>149</v>
      </c>
      <c r="M27" s="13" t="str">
        <f t="shared" si="10"/>
        <v>Junio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150</v>
      </c>
      <c r="C28" t="str">
        <f t="shared" si="6"/>
        <v>Julio</v>
      </c>
      <c r="D28" s="13">
        <f t="shared" si="7"/>
        <v>0</v>
      </c>
      <c r="F28" s="79" t="s">
        <v>150</v>
      </c>
      <c r="G28" s="13"/>
      <c r="H28" t="str">
        <f t="shared" si="8"/>
        <v>Julio</v>
      </c>
      <c r="I28" s="13">
        <f t="shared" si="9"/>
        <v>0</v>
      </c>
      <c r="K28" s="79" t="s">
        <v>150</v>
      </c>
      <c r="M28" s="13" t="str">
        <f t="shared" si="10"/>
        <v>Julio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151</v>
      </c>
      <c r="C29" t="str">
        <f t="shared" si="6"/>
        <v>Agosto</v>
      </c>
      <c r="D29" s="13">
        <f t="shared" si="7"/>
        <v>0</v>
      </c>
      <c r="F29" s="79" t="s">
        <v>151</v>
      </c>
      <c r="G29" s="13"/>
      <c r="H29" t="str">
        <f t="shared" si="8"/>
        <v>Agosto</v>
      </c>
      <c r="I29" s="13">
        <f t="shared" si="9"/>
        <v>0</v>
      </c>
      <c r="K29" s="79" t="s">
        <v>151</v>
      </c>
      <c r="M29" s="13" t="str">
        <f t="shared" si="10"/>
        <v>Agosto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152</v>
      </c>
      <c r="C30" t="str">
        <f t="shared" si="6"/>
        <v>Septiembre</v>
      </c>
      <c r="D30" s="13">
        <f t="shared" si="7"/>
        <v>0</v>
      </c>
      <c r="F30" s="79" t="s">
        <v>152</v>
      </c>
      <c r="G30" s="13"/>
      <c r="H30" t="str">
        <f t="shared" si="8"/>
        <v>Septiembre</v>
      </c>
      <c r="I30" s="13">
        <f t="shared" si="9"/>
        <v>0</v>
      </c>
      <c r="K30" s="79" t="s">
        <v>152</v>
      </c>
      <c r="M30" s="13" t="str">
        <f t="shared" si="10"/>
        <v>Septiembre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153</v>
      </c>
      <c r="C31" t="str">
        <f t="shared" si="6"/>
        <v>Octubre</v>
      </c>
      <c r="D31" s="13">
        <f t="shared" si="7"/>
        <v>0</v>
      </c>
      <c r="F31" s="79" t="s">
        <v>153</v>
      </c>
      <c r="G31" s="13"/>
      <c r="H31" t="str">
        <f t="shared" si="8"/>
        <v>Octubre</v>
      </c>
      <c r="I31" s="13">
        <f t="shared" si="9"/>
        <v>0</v>
      </c>
      <c r="K31" s="79" t="s">
        <v>153</v>
      </c>
      <c r="M31" s="13" t="str">
        <f t="shared" si="10"/>
        <v>Octubre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154</v>
      </c>
      <c r="C32" t="str">
        <f t="shared" si="6"/>
        <v>Noviembre</v>
      </c>
      <c r="D32" s="13">
        <f t="shared" si="7"/>
        <v>0</v>
      </c>
      <c r="F32" s="79" t="s">
        <v>154</v>
      </c>
      <c r="G32" s="13"/>
      <c r="H32" t="str">
        <f t="shared" si="8"/>
        <v>Noviembre</v>
      </c>
      <c r="I32" s="13">
        <f t="shared" si="9"/>
        <v>0</v>
      </c>
      <c r="K32" s="79" t="s">
        <v>154</v>
      </c>
      <c r="M32" s="13" t="str">
        <f t="shared" si="10"/>
        <v>Noviembre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155</v>
      </c>
      <c r="C33" t="str">
        <f t="shared" si="6"/>
        <v>Diciembre</v>
      </c>
      <c r="D33" s="13">
        <f t="shared" si="7"/>
        <v>0</v>
      </c>
      <c r="F33" s="79" t="s">
        <v>155</v>
      </c>
      <c r="G33" s="13"/>
      <c r="H33" t="str">
        <f t="shared" si="8"/>
        <v>Diciembre</v>
      </c>
      <c r="I33" s="13">
        <f t="shared" si="9"/>
        <v>0</v>
      </c>
      <c r="K33" s="79" t="s">
        <v>155</v>
      </c>
      <c r="M33" s="13" t="str">
        <f t="shared" si="10"/>
        <v>Diciembre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173</v>
      </c>
      <c r="C34" t="str">
        <f t="shared" si="6"/>
        <v>(en blanco)</v>
      </c>
      <c r="D34" s="13">
        <f t="shared" si="7"/>
        <v>0</v>
      </c>
      <c r="F34" s="79" t="s">
        <v>173</v>
      </c>
      <c r="G34" s="13"/>
      <c r="H34" t="str">
        <f t="shared" si="8"/>
        <v>(en blanco)</v>
      </c>
      <c r="I34" s="13">
        <f t="shared" si="9"/>
        <v>0</v>
      </c>
      <c r="K34" s="79" t="s">
        <v>173</v>
      </c>
      <c r="M34" s="13" t="str">
        <f t="shared" si="10"/>
        <v>(en blanco)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140</v>
      </c>
      <c r="F35" s="79" t="s">
        <v>140</v>
      </c>
      <c r="G35" s="132"/>
      <c r="K35" s="79" t="s">
        <v>140</v>
      </c>
      <c r="M35" s="13"/>
    </row>
    <row r="39" spans="1:18">
      <c r="B39" s="128" t="s">
        <v>169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</row>
    <row r="41" spans="1:18">
      <c r="B41" s="78" t="s">
        <v>136</v>
      </c>
      <c r="C41" t="s">
        <v>178</v>
      </c>
      <c r="G41">
        <f>D41</f>
        <v>0</v>
      </c>
      <c r="H41">
        <f>E41</f>
        <v>0</v>
      </c>
    </row>
    <row r="42" spans="1:18">
      <c r="B42" t="s">
        <v>137</v>
      </c>
      <c r="C42" s="13">
        <v>1628413228.3700001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138</v>
      </c>
      <c r="C43" s="13">
        <v>13590851460.43</v>
      </c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139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142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143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149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150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151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152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153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154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155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173</v>
      </c>
      <c r="C54" s="13"/>
    </row>
    <row r="55" spans="2:8">
      <c r="B55" t="s">
        <v>140</v>
      </c>
      <c r="C55" s="132">
        <v>15219264688.800001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145</v>
      </c>
    </row>
    <row r="4" spans="1:1">
      <c r="A4" s="79" t="s">
        <v>137</v>
      </c>
    </row>
    <row r="5" spans="1:1">
      <c r="A5" s="80" t="s">
        <v>174</v>
      </c>
    </row>
    <row r="6" spans="1:1">
      <c r="A6" s="79" t="s">
        <v>138</v>
      </c>
    </row>
    <row r="7" spans="1:1">
      <c r="A7" s="80" t="s">
        <v>174</v>
      </c>
    </row>
    <row r="8" spans="1:1">
      <c r="A8" s="79" t="s">
        <v>139</v>
      </c>
    </row>
    <row r="9" spans="1:1">
      <c r="A9" s="80" t="s">
        <v>174</v>
      </c>
    </row>
    <row r="10" spans="1:1">
      <c r="A10" s="79" t="s">
        <v>142</v>
      </c>
    </row>
    <row r="11" spans="1:1">
      <c r="A11" s="80" t="s">
        <v>174</v>
      </c>
    </row>
    <row r="12" spans="1:1">
      <c r="A12" s="79" t="s">
        <v>143</v>
      </c>
    </row>
    <row r="13" spans="1:1">
      <c r="A13" s="80" t="s">
        <v>174</v>
      </c>
    </row>
    <row r="14" spans="1:1">
      <c r="A14" s="79" t="s">
        <v>149</v>
      </c>
    </row>
    <row r="15" spans="1:1">
      <c r="A15" s="80" t="s">
        <v>174</v>
      </c>
    </row>
    <row r="16" spans="1:1">
      <c r="A16" s="79" t="s">
        <v>150</v>
      </c>
    </row>
    <row r="17" spans="1:1">
      <c r="A17" s="80" t="s">
        <v>174</v>
      </c>
    </row>
    <row r="18" spans="1:1">
      <c r="A18" s="79" t="s">
        <v>151</v>
      </c>
    </row>
    <row r="19" spans="1:1">
      <c r="A19" s="80" t="s">
        <v>174</v>
      </c>
    </row>
    <row r="20" spans="1:1">
      <c r="A20" s="79" t="s">
        <v>152</v>
      </c>
    </row>
    <row r="21" spans="1:1">
      <c r="A21" s="80" t="s">
        <v>174</v>
      </c>
    </row>
    <row r="22" spans="1:1">
      <c r="A22" s="79" t="s">
        <v>153</v>
      </c>
    </row>
    <row r="23" spans="1:1">
      <c r="A23" s="80" t="s">
        <v>174</v>
      </c>
    </row>
    <row r="24" spans="1:1">
      <c r="A24" s="79" t="s">
        <v>154</v>
      </c>
    </row>
    <row r="25" spans="1:1">
      <c r="A25" s="80" t="s">
        <v>174</v>
      </c>
    </row>
    <row r="26" spans="1:1">
      <c r="A26" s="79" t="s">
        <v>155</v>
      </c>
    </row>
    <row r="27" spans="1:1">
      <c r="A27" s="80" t="s">
        <v>174</v>
      </c>
    </row>
    <row r="28" spans="1:1">
      <c r="A28" s="79" t="s">
        <v>140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156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157</v>
      </c>
      <c r="B3" s="31" t="s">
        <v>158</v>
      </c>
      <c r="C3" s="32" t="s">
        <v>137</v>
      </c>
      <c r="D3" s="32" t="s">
        <v>138</v>
      </c>
      <c r="E3" s="32" t="s">
        <v>139</v>
      </c>
      <c r="F3" s="32" t="s">
        <v>142</v>
      </c>
      <c r="G3" s="32" t="s">
        <v>143</v>
      </c>
      <c r="H3" s="33" t="s">
        <v>149</v>
      </c>
      <c r="I3" s="32" t="s">
        <v>150</v>
      </c>
      <c r="J3" s="32" t="s">
        <v>151</v>
      </c>
      <c r="K3" s="32" t="s">
        <v>152</v>
      </c>
      <c r="L3" s="32" t="s">
        <v>153</v>
      </c>
      <c r="M3" s="32" t="s">
        <v>154</v>
      </c>
      <c r="N3" s="32" t="s">
        <v>155</v>
      </c>
      <c r="O3" s="32" t="s">
        <v>137</v>
      </c>
      <c r="P3" s="32" t="s">
        <v>138</v>
      </c>
      <c r="Q3" s="32" t="s">
        <v>139</v>
      </c>
      <c r="R3" s="32" t="s">
        <v>142</v>
      </c>
      <c r="S3" s="32" t="s">
        <v>143</v>
      </c>
      <c r="T3" s="33" t="s">
        <v>149</v>
      </c>
      <c r="U3" s="32" t="s">
        <v>150</v>
      </c>
      <c r="V3" s="32" t="s">
        <v>151</v>
      </c>
      <c r="W3" s="32" t="s">
        <v>152</v>
      </c>
      <c r="X3" s="32" t="s">
        <v>153</v>
      </c>
      <c r="Y3" s="32" t="s">
        <v>154</v>
      </c>
      <c r="Z3" s="32" t="s">
        <v>155</v>
      </c>
    </row>
    <row r="4" spans="1:26" ht="15.75">
      <c r="A4" s="34" t="s">
        <v>159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160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161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162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163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164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165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166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167</v>
      </c>
      <c r="B12" s="31" t="s">
        <v>158</v>
      </c>
      <c r="C12" s="32" t="s">
        <v>137</v>
      </c>
      <c r="D12" s="32" t="s">
        <v>138</v>
      </c>
      <c r="E12" s="32" t="s">
        <v>139</v>
      </c>
      <c r="F12" s="32" t="s">
        <v>142</v>
      </c>
      <c r="G12" s="32" t="s">
        <v>143</v>
      </c>
      <c r="H12" s="33" t="s">
        <v>149</v>
      </c>
      <c r="I12" s="32" t="s">
        <v>150</v>
      </c>
      <c r="J12" s="32" t="s">
        <v>151</v>
      </c>
      <c r="K12" s="32" t="s">
        <v>152</v>
      </c>
      <c r="L12" s="32" t="s">
        <v>153</v>
      </c>
      <c r="M12" s="32" t="s">
        <v>154</v>
      </c>
      <c r="N12" s="32" t="s">
        <v>155</v>
      </c>
      <c r="O12" s="32" t="s">
        <v>137</v>
      </c>
      <c r="P12" s="32" t="s">
        <v>138</v>
      </c>
      <c r="Q12" s="32" t="s">
        <v>139</v>
      </c>
      <c r="R12" s="32" t="s">
        <v>142</v>
      </c>
      <c r="S12" s="32" t="s">
        <v>143</v>
      </c>
      <c r="T12" s="33" t="s">
        <v>149</v>
      </c>
      <c r="U12" s="32" t="s">
        <v>150</v>
      </c>
      <c r="V12" s="32" t="s">
        <v>151</v>
      </c>
      <c r="W12" s="32" t="s">
        <v>152</v>
      </c>
      <c r="X12" s="32" t="s">
        <v>153</v>
      </c>
      <c r="Y12" s="32" t="s">
        <v>154</v>
      </c>
      <c r="Z12" s="32" t="s">
        <v>155</v>
      </c>
    </row>
    <row r="13" spans="1:26" ht="15.75">
      <c r="A13" s="34" t="s">
        <v>159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160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161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162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163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164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168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166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169</v>
      </c>
      <c r="B21" s="31" t="s">
        <v>158</v>
      </c>
      <c r="C21" s="32" t="s">
        <v>137</v>
      </c>
      <c r="D21" s="32" t="s">
        <v>138</v>
      </c>
      <c r="E21" s="32" t="s">
        <v>139</v>
      </c>
      <c r="F21" s="32" t="s">
        <v>142</v>
      </c>
      <c r="G21" s="32" t="s">
        <v>143</v>
      </c>
      <c r="H21" s="33" t="s">
        <v>149</v>
      </c>
      <c r="I21" s="32" t="s">
        <v>150</v>
      </c>
      <c r="J21" s="32" t="s">
        <v>151</v>
      </c>
      <c r="K21" s="32" t="s">
        <v>152</v>
      </c>
      <c r="L21" s="32" t="s">
        <v>153</v>
      </c>
      <c r="M21" s="32" t="s">
        <v>154</v>
      </c>
      <c r="N21" s="32" t="s">
        <v>155</v>
      </c>
      <c r="O21" s="32" t="s">
        <v>137</v>
      </c>
      <c r="P21" s="32" t="s">
        <v>138</v>
      </c>
      <c r="Q21" s="32" t="s">
        <v>139</v>
      </c>
      <c r="R21" s="32" t="s">
        <v>142</v>
      </c>
      <c r="S21" s="32" t="s">
        <v>143</v>
      </c>
      <c r="T21" s="33" t="s">
        <v>149</v>
      </c>
      <c r="U21" s="32" t="s">
        <v>150</v>
      </c>
      <c r="V21" s="32" t="s">
        <v>151</v>
      </c>
      <c r="W21" s="32" t="s">
        <v>152</v>
      </c>
      <c r="X21" s="32" t="s">
        <v>153</v>
      </c>
      <c r="Y21" s="32" t="s">
        <v>154</v>
      </c>
      <c r="Z21" s="32" t="s">
        <v>155</v>
      </c>
    </row>
    <row r="22" spans="1:26" ht="15.75">
      <c r="A22" s="34" t="s">
        <v>159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160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161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162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163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164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168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166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156</v>
      </c>
      <c r="B31" s="31" t="s">
        <v>158</v>
      </c>
      <c r="C31" s="31" t="s">
        <v>137</v>
      </c>
      <c r="D31" s="31" t="s">
        <v>138</v>
      </c>
      <c r="E31" s="31" t="s">
        <v>139</v>
      </c>
      <c r="F31" s="31" t="s">
        <v>142</v>
      </c>
      <c r="G31" s="31" t="s">
        <v>143</v>
      </c>
      <c r="H31" s="31" t="s">
        <v>149</v>
      </c>
      <c r="I31" s="31" t="s">
        <v>150</v>
      </c>
      <c r="J31" s="31" t="s">
        <v>151</v>
      </c>
      <c r="K31" s="31" t="s">
        <v>152</v>
      </c>
      <c r="L31" s="31" t="s">
        <v>153</v>
      </c>
      <c r="M31" s="31" t="s">
        <v>154</v>
      </c>
      <c r="N31" s="31" t="s">
        <v>155</v>
      </c>
      <c r="O31" s="50" t="s">
        <v>137</v>
      </c>
      <c r="P31" s="50" t="s">
        <v>138</v>
      </c>
      <c r="Q31" s="50" t="s">
        <v>139</v>
      </c>
      <c r="R31" s="50" t="s">
        <v>142</v>
      </c>
      <c r="S31" s="50" t="s">
        <v>143</v>
      </c>
      <c r="T31" s="50" t="s">
        <v>149</v>
      </c>
      <c r="U31" s="50" t="s">
        <v>150</v>
      </c>
      <c r="V31" s="50" t="s">
        <v>151</v>
      </c>
      <c r="W31" s="50" t="s">
        <v>152</v>
      </c>
      <c r="X31" s="50" t="s">
        <v>153</v>
      </c>
      <c r="Y31" s="50" t="s">
        <v>154</v>
      </c>
      <c r="Z31" s="50" t="s">
        <v>155</v>
      </c>
    </row>
    <row r="32" spans="1:26" ht="15.75">
      <c r="A32" s="34" t="s">
        <v>159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160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161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162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163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164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165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166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167</v>
      </c>
      <c r="B40" s="31" t="s">
        <v>158</v>
      </c>
      <c r="C40" s="32" t="s">
        <v>137</v>
      </c>
      <c r="D40" s="32" t="s">
        <v>138</v>
      </c>
      <c r="E40" s="32" t="s">
        <v>139</v>
      </c>
      <c r="F40" s="32" t="s">
        <v>142</v>
      </c>
      <c r="G40" s="32" t="s">
        <v>143</v>
      </c>
      <c r="H40" s="32" t="s">
        <v>149</v>
      </c>
      <c r="I40" s="32" t="s">
        <v>150</v>
      </c>
      <c r="J40" s="32" t="s">
        <v>151</v>
      </c>
      <c r="K40" s="32" t="s">
        <v>152</v>
      </c>
      <c r="L40" s="32" t="s">
        <v>153</v>
      </c>
      <c r="M40" s="32" t="s">
        <v>154</v>
      </c>
      <c r="N40" s="32" t="s">
        <v>155</v>
      </c>
      <c r="O40" s="54" t="s">
        <v>137</v>
      </c>
      <c r="P40" s="54" t="s">
        <v>138</v>
      </c>
      <c r="Q40" s="54" t="s">
        <v>139</v>
      </c>
      <c r="R40" s="54" t="s">
        <v>142</v>
      </c>
      <c r="S40" s="54" t="s">
        <v>143</v>
      </c>
      <c r="T40" s="54" t="s">
        <v>149</v>
      </c>
      <c r="U40" s="54" t="s">
        <v>150</v>
      </c>
      <c r="V40" s="54" t="s">
        <v>151</v>
      </c>
      <c r="W40" s="54" t="s">
        <v>152</v>
      </c>
      <c r="X40" s="54" t="s">
        <v>153</v>
      </c>
      <c r="Y40" s="54" t="s">
        <v>154</v>
      </c>
      <c r="Z40" s="54" t="s">
        <v>155</v>
      </c>
    </row>
    <row r="41" spans="1:26" ht="15.75">
      <c r="A41" s="34" t="s">
        <v>159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160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161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162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163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164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168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166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170</v>
      </c>
      <c r="B49" s="31" t="s">
        <v>158</v>
      </c>
      <c r="C49" s="32" t="s">
        <v>137</v>
      </c>
      <c r="D49" s="32" t="s">
        <v>138</v>
      </c>
      <c r="E49" s="32" t="s">
        <v>139</v>
      </c>
      <c r="F49" s="32" t="s">
        <v>142</v>
      </c>
      <c r="G49" s="32" t="s">
        <v>143</v>
      </c>
      <c r="H49" s="32" t="s">
        <v>149</v>
      </c>
      <c r="I49" s="32" t="s">
        <v>150</v>
      </c>
      <c r="J49" s="32" t="s">
        <v>151</v>
      </c>
      <c r="K49" s="32" t="s">
        <v>152</v>
      </c>
      <c r="L49" s="32" t="s">
        <v>153</v>
      </c>
      <c r="M49" s="32" t="s">
        <v>154</v>
      </c>
      <c r="N49" s="32" t="s">
        <v>155</v>
      </c>
      <c r="O49" s="54" t="s">
        <v>137</v>
      </c>
      <c r="P49" s="54" t="s">
        <v>138</v>
      </c>
      <c r="Q49" s="54" t="s">
        <v>139</v>
      </c>
      <c r="R49" s="54" t="s">
        <v>142</v>
      </c>
      <c r="S49" s="54" t="s">
        <v>143</v>
      </c>
      <c r="T49" s="54" t="s">
        <v>149</v>
      </c>
      <c r="U49" s="54" t="s">
        <v>150</v>
      </c>
      <c r="V49" s="54" t="s">
        <v>151</v>
      </c>
      <c r="W49" s="54" t="s">
        <v>152</v>
      </c>
      <c r="X49" s="54" t="s">
        <v>153</v>
      </c>
      <c r="Y49" s="54" t="s">
        <v>154</v>
      </c>
      <c r="Z49" s="54" t="s">
        <v>155</v>
      </c>
    </row>
    <row r="50" spans="1:26" ht="15.75">
      <c r="A50" s="34" t="s">
        <v>159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160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161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162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163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164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168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166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0" t="s">
        <v>119</v>
      </c>
      <c r="D59" s="131"/>
      <c r="E59" s="131"/>
      <c r="F59" s="131"/>
      <c r="G59" s="131"/>
      <c r="H59" s="131"/>
      <c r="I59" s="131"/>
      <c r="J59" s="131"/>
      <c r="K59" s="131"/>
      <c r="L59" s="131"/>
    </row>
    <row r="60" spans="1:26" ht="47.25">
      <c r="C60" s="56">
        <v>20.239999999999998</v>
      </c>
      <c r="D60" s="57" t="s">
        <v>171</v>
      </c>
      <c r="E60" s="58" t="s">
        <v>179</v>
      </c>
      <c r="F60" s="58" t="s">
        <v>180</v>
      </c>
      <c r="G60" s="59">
        <v>2023</v>
      </c>
      <c r="H60" s="58" t="s">
        <v>181</v>
      </c>
      <c r="I60" s="58" t="s">
        <v>182</v>
      </c>
      <c r="J60" s="72" t="s">
        <v>174</v>
      </c>
      <c r="K60" s="58" t="s">
        <v>183</v>
      </c>
      <c r="L60" s="58" t="s">
        <v>184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174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174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174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174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174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174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174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174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174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174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174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174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0" t="s">
        <v>172</v>
      </c>
      <c r="D74" s="131"/>
      <c r="E74" s="131"/>
      <c r="F74" s="131"/>
      <c r="G74" s="131"/>
      <c r="H74" s="131"/>
      <c r="I74" s="131"/>
      <c r="J74" s="131"/>
      <c r="K74" s="131"/>
      <c r="L74" s="131"/>
    </row>
    <row r="75" spans="3:14" ht="47.25">
      <c r="C75" s="56">
        <v>20.239999999999998</v>
      </c>
      <c r="D75" s="57" t="s">
        <v>171</v>
      </c>
      <c r="E75" s="58" t="s">
        <v>179</v>
      </c>
      <c r="F75" s="58" t="s">
        <v>180</v>
      </c>
      <c r="G75" s="59">
        <v>2023</v>
      </c>
      <c r="H75" s="58" t="s">
        <v>181</v>
      </c>
      <c r="I75" s="58" t="s">
        <v>182</v>
      </c>
      <c r="J75" s="72" t="s">
        <v>174</v>
      </c>
      <c r="K75" s="58" t="s">
        <v>183</v>
      </c>
      <c r="L75" s="58" t="s">
        <v>184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174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174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174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174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174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174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174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174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174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174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174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174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+Ejecucion!C10/Ejecucion!B10</f>
        <v>1</v>
      </c>
      <c r="F88" s="65">
        <f>+Ejecucion!D10/Ejecucion!B10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9" t="s">
        <v>169</v>
      </c>
      <c r="D90" s="129"/>
      <c r="E90" s="129"/>
      <c r="F90" s="129"/>
      <c r="G90" s="129"/>
      <c r="H90" s="129"/>
      <c r="I90" s="129"/>
    </row>
    <row r="91" spans="3:14" ht="47.25">
      <c r="C91" s="56">
        <v>20.239999999999998</v>
      </c>
      <c r="D91" s="57" t="s">
        <v>171</v>
      </c>
      <c r="E91" s="58" t="s">
        <v>179</v>
      </c>
      <c r="F91" s="58" t="s">
        <v>180</v>
      </c>
      <c r="G91" s="59">
        <v>2023</v>
      </c>
      <c r="H91" s="58" t="s">
        <v>181</v>
      </c>
      <c r="I91" s="58" t="s">
        <v>182</v>
      </c>
      <c r="J91" s="72" t="s">
        <v>174</v>
      </c>
      <c r="K91" s="58" t="s">
        <v>183</v>
      </c>
      <c r="L91" s="58" t="s">
        <v>184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174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174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174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174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174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174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174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174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174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174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174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174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2026-01-14T21:21:28Z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